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Users\yuri.cassimiro\Desktop\Apêndices\3. Apêndice III - Cargos (Postos)\Engenheiro Civil\"/>
    </mc:Choice>
  </mc:AlternateContent>
  <bookViews>
    <workbookView xWindow="0" yWindow="0" windowWidth="24000" windowHeight="9600" tabRatio="500"/>
  </bookViews>
  <sheets>
    <sheet name="ENGENHEIRO CIVIL" sheetId="7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2">'COMPOSIÇÃO M.O. 23-01-20'!$A$1:$O$140</definedName>
    <definedName name="_xlnm.Print_Area" localSheetId="0">'ENGENHEIRO CIVIL'!$A$1:$K$156</definedName>
    <definedName name="Excel_BuiltIn_Print_Area_2">"$#REF!.$A$1:$J$73"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150" i="7" l="1"/>
  <c r="K63" i="7" l="1"/>
  <c r="K27" i="7"/>
  <c r="K118" i="7" l="1"/>
  <c r="K106" i="7" l="1"/>
  <c r="K34" i="7" l="1"/>
  <c r="K40" i="7" s="1"/>
  <c r="O58" i="11" l="1"/>
  <c r="O66" i="11" s="1"/>
  <c r="O71" i="11" s="1"/>
  <c r="O88" i="11"/>
  <c r="O89" i="11"/>
  <c r="O91" i="11"/>
  <c r="M119" i="11"/>
  <c r="N115" i="11" s="1"/>
  <c r="N119" i="11" s="1"/>
  <c r="O109" i="11"/>
  <c r="O132" i="11" s="1"/>
  <c r="O96" i="11"/>
  <c r="O100" i="11" s="1"/>
  <c r="N92" i="11"/>
  <c r="N79" i="11"/>
  <c r="O79" i="11" s="1"/>
  <c r="N76" i="11"/>
  <c r="J84" i="7"/>
  <c r="O75" i="11"/>
  <c r="N70" i="11"/>
  <c r="N69" i="11"/>
  <c r="N51" i="11"/>
  <c r="N53" i="11" s="1"/>
  <c r="N41" i="11"/>
  <c r="O40" i="11"/>
  <c r="O39" i="11"/>
  <c r="O41" i="11" s="1"/>
  <c r="O34" i="11"/>
  <c r="O87" i="11" s="1"/>
  <c r="O49" i="11" l="1"/>
  <c r="O69" i="11"/>
  <c r="O50" i="11"/>
  <c r="O53" i="11" s="1"/>
  <c r="O70" i="11" s="1"/>
  <c r="O52" i="11"/>
  <c r="O45" i="11"/>
  <c r="O47" i="11"/>
  <c r="O46" i="11"/>
  <c r="O78" i="11"/>
  <c r="N72" i="11"/>
  <c r="O77" i="11"/>
  <c r="O86" i="11"/>
  <c r="O128" i="11"/>
  <c r="O51" i="11"/>
  <c r="O76" i="11"/>
  <c r="O81" i="11" s="1"/>
  <c r="O130" i="11" s="1"/>
  <c r="O90" i="11"/>
  <c r="O48" i="11"/>
  <c r="O80" i="11"/>
  <c r="O92" i="11"/>
  <c r="O99" i="11" s="1"/>
  <c r="O101" i="11" s="1"/>
  <c r="O131" i="11" s="1"/>
  <c r="N81" i="11"/>
  <c r="C114" i="11"/>
  <c r="D109" i="11"/>
  <c r="D129" i="11" s="1"/>
  <c r="D101" i="11"/>
  <c r="O72" i="11" l="1"/>
  <c r="O129" i="11" s="1"/>
  <c r="O133" i="11" s="1"/>
  <c r="C93" i="11"/>
  <c r="C82" i="11"/>
  <c r="C72" i="11"/>
  <c r="D66" i="11"/>
  <c r="D71" i="11" s="1"/>
  <c r="C54" i="11"/>
  <c r="D35" i="11"/>
  <c r="O113" i="11" l="1"/>
  <c r="O114" i="11" s="1"/>
  <c r="O112" i="11"/>
  <c r="D52" i="11"/>
  <c r="D53" i="11"/>
  <c r="D49" i="1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L56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D51" i="11" l="1"/>
  <c r="D48" i="11"/>
  <c r="D47" i="11"/>
  <c r="L65" i="8"/>
  <c r="L71" i="8" s="1"/>
  <c r="D46" i="11"/>
  <c r="D54" i="11" s="1"/>
  <c r="D70" i="11" s="1"/>
  <c r="D72" i="11" s="1"/>
  <c r="D126" i="11" s="1"/>
  <c r="D130" i="11" s="1"/>
  <c r="K81" i="10"/>
  <c r="D50" i="11"/>
  <c r="D120" i="11"/>
  <c r="D82" i="11"/>
  <c r="D127" i="11" s="1"/>
  <c r="D93" i="11"/>
  <c r="D100" i="11" s="1"/>
  <c r="D102" i="11" s="1"/>
  <c r="D128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I133" i="7"/>
  <c r="J128" i="7" s="1"/>
  <c r="J133" i="7" s="1"/>
  <c r="K120" i="7"/>
  <c r="K143" i="7" s="1"/>
  <c r="K110" i="7"/>
  <c r="J102" i="7"/>
  <c r="J50" i="7"/>
  <c r="J56" i="7" s="1"/>
  <c r="J42" i="7"/>
  <c r="J76" i="7" s="1"/>
  <c r="D112" i="11" l="1"/>
  <c r="J77" i="7"/>
  <c r="J79" i="7" s="1"/>
  <c r="J87" i="7"/>
  <c r="J89" i="7" s="1"/>
  <c r="K71" i="7"/>
  <c r="K78" i="7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D113" i="11" l="1"/>
  <c r="D114" i="11" s="1"/>
  <c r="D131" i="11" s="1"/>
  <c r="D132" i="11" s="1"/>
  <c r="B4" i="13" s="1"/>
  <c r="D4" i="13" s="1"/>
  <c r="F4" i="13" s="1"/>
  <c r="F5" i="13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K101" i="7" l="1"/>
  <c r="K100" i="7"/>
  <c r="K139" i="7"/>
  <c r="K99" i="7"/>
  <c r="K97" i="7"/>
  <c r="K96" i="7"/>
  <c r="L81" i="10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46" i="9" s="1"/>
  <c r="K85" i="7"/>
  <c r="K87" i="7"/>
  <c r="K83" i="7"/>
  <c r="K41" i="7"/>
  <c r="K42" i="7" s="1"/>
  <c r="K76" i="7" s="1"/>
  <c r="K98" i="7"/>
  <c r="K84" i="7"/>
  <c r="K86" i="7"/>
  <c r="K88" i="7"/>
  <c r="L39" i="10"/>
  <c r="L46" i="10" s="1"/>
  <c r="L51" i="8"/>
  <c r="L70" i="8" s="1"/>
  <c r="L72" i="8" s="1"/>
  <c r="L130" i="8" s="1"/>
  <c r="L134" i="8" s="1"/>
  <c r="L113" i="8" s="1"/>
  <c r="L45" i="9"/>
  <c r="L50" i="9"/>
  <c r="L43" i="9"/>
  <c r="L47" i="9"/>
  <c r="L43" i="10" l="1"/>
  <c r="L49" i="10"/>
  <c r="L47" i="10"/>
  <c r="L50" i="10"/>
  <c r="L49" i="9"/>
  <c r="L45" i="10"/>
  <c r="L69" i="9"/>
  <c r="L44" i="9"/>
  <c r="L48" i="9"/>
  <c r="L51" i="9" s="1"/>
  <c r="L70" i="9" s="1"/>
  <c r="L72" i="9" s="1"/>
  <c r="L130" i="9" s="1"/>
  <c r="L134" i="9" s="1"/>
  <c r="K102" i="7"/>
  <c r="K109" i="7" s="1"/>
  <c r="K89" i="7"/>
  <c r="K141" i="7" s="1"/>
  <c r="L69" i="10"/>
  <c r="L48" i="10"/>
  <c r="L44" i="10"/>
  <c r="L114" i="8"/>
  <c r="L118" i="8" s="1"/>
  <c r="K111" i="7" l="1"/>
  <c r="K142" i="7" s="1"/>
  <c r="K48" i="7"/>
  <c r="K50" i="7"/>
  <c r="K49" i="7"/>
  <c r="K55" i="7"/>
  <c r="K53" i="7"/>
  <c r="L51" i="10"/>
  <c r="L70" i="10" s="1"/>
  <c r="L72" i="10" s="1"/>
  <c r="L130" i="10" s="1"/>
  <c r="L134" i="10" s="1"/>
  <c r="L113" i="10" s="1"/>
  <c r="K54" i="7"/>
  <c r="K51" i="7"/>
  <c r="K52" i="7"/>
  <c r="L119" i="8"/>
  <c r="L113" i="9"/>
  <c r="L117" i="8"/>
  <c r="L116" i="8"/>
  <c r="L115" i="8"/>
  <c r="K56" i="7" l="1"/>
  <c r="L114" i="10"/>
  <c r="L117" i="10" s="1"/>
  <c r="L114" i="9"/>
  <c r="L117" i="9" s="1"/>
  <c r="L120" i="8"/>
  <c r="L135" i="8" s="1"/>
  <c r="L136" i="8" s="1"/>
  <c r="E140" i="8" s="1"/>
  <c r="K77" i="7" l="1"/>
  <c r="K79" i="7" s="1"/>
  <c r="K140" i="7" s="1"/>
  <c r="K144" i="7" s="1"/>
  <c r="K125" i="7" s="1"/>
  <c r="L116" i="10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K126" i="7" l="1"/>
  <c r="K127" i="7" s="1"/>
  <c r="L120" i="10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K129" i="7"/>
  <c r="K128" i="7"/>
  <c r="K130" i="7"/>
  <c r="K132" i="7"/>
  <c r="L144" i="10"/>
  <c r="K133" i="7" l="1"/>
  <c r="K145" i="7" s="1"/>
  <c r="K146" i="7" s="1"/>
  <c r="D150" i="7" s="1"/>
  <c r="K154" i="7" s="1"/>
  <c r="H150" i="7" l="1"/>
  <c r="O118" i="11"/>
  <c r="O117" i="11"/>
  <c r="O116" i="11"/>
  <c r="O115" i="11"/>
  <c r="O119" i="11" s="1"/>
  <c r="Q134" i="11" s="1"/>
  <c r="O135" i="11"/>
  <c r="H139" i="11" s="1"/>
  <c r="L139" i="11" s="1"/>
  <c r="O139" i="11" s="1"/>
  <c r="O140" i="11" s="1"/>
  <c r="K160" i="7" l="1"/>
  <c r="K158" i="7"/>
  <c r="K150" i="7"/>
  <c r="K159" i="7" s="1"/>
  <c r="K151" i="7" l="1"/>
  <c r="K152" i="7" s="1"/>
</calcChain>
</file>

<file path=xl/comments1.xml><?xml version="1.0" encoding="utf-8"?>
<comments xmlns="http://schemas.openxmlformats.org/spreadsheetml/2006/main">
  <authors>
    <author/>
  </authors>
  <commentList>
    <comment ref="E25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<sst xmlns="http://schemas.openxmlformats.org/spreadsheetml/2006/main" count="1265" uniqueCount="397">
  <si>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</si>
  <si>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</si>
  <si>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</si>
  <si>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</si>
  <si>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</si>
  <si>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</si>
  <si>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</si>
  <si>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</si>
  <si>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</si>
  <si>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</si>
  <si>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</si>
  <si>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</si>
  <si>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</si>
  <si>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</si>
  <si>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</si>
  <si>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</si>
  <si>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</si>
  <si>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</si>
  <si>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</si>
  <si>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</si>
  <si>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</si>
  <si>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</si>
  <si>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</si>
  <si>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</si>
  <si>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</si>
  <si>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</si>
  <si>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</si>
  <si>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</si>
  <si>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</si>
  <si>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</si>
  <si>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</si>
  <si>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</si>
  <si>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</si>
  <si>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</si>
  <si>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</si>
  <si>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</si>
  <si>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</si>
  <si>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</si>
  <si>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</si>
  <si>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</si>
  <si>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</si>
  <si>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</si>
  <si>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</si>
  <si>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</si>
  <si>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</si>
  <si>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</si>
  <si>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</si>
  <si>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</si>
  <si>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</si>
  <si>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</si>
  <si>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</si>
  <si>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</si>
  <si>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</si>
  <si>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</si>
  <si>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</si>
  <si>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</si>
  <si>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</si>
  <si>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</si>
  <si>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</si>
  <si>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</si>
  <si>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</si>
  <si>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</si>
  <si>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</si>
  <si>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</si>
  <si>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</si>
  <si>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</si>
  <si>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</si>
  <si>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</si>
  <si>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</si>
  <si>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</si>
  <si>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</si>
  <si>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</si>
  <si>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</si>
  <si>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</si>
  <si>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</si>
  <si>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</si>
  <si>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</si>
  <si>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</si>
  <si>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</si>
  <si>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</si>
  <si>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</si>
  <si>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</si>
  <si>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</si>
  <si>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</si>
  <si>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</si>
  <si>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</si>
  <si>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</si>
  <si>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</si>
  <si>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</si>
  <si>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</si>
  <si>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</si>
  <si>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</si>
  <si>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</si>
  <si>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</si>
  <si>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</si>
  <si>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</si>
  <si>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</si>
  <si>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</si>
  <si>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</si>
  <si>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</si>
  <si>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</si>
  <si>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</si>
  <si>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</si>
  <si>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</si>
  <si>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</si>
  <si>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</si>
  <si>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</si>
  <si>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</si>
  <si>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</si>
  <si>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</si>
  <si>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</si>
  <si>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</si>
  <si>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</si>
  <si>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</si>
  <si>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</si>
  <si>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</si>
  <si>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</si>
  <si>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</si>
  <si>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</si>
  <si>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</si>
  <si>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</si>
  <si>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</si>
  <si>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</si>
  <si>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</si>
  <si>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</si>
  <si>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</si>
  <si>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</si>
  <si>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</si>
  <si>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</si>
  <si>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</si>
  <si>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</si>
  <si>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</si>
  <si>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</si>
  <si>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</si>
  <si>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</si>
  <si>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</si>
  <si>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</si>
  <si>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</si>
  <si>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</si>
  <si>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</si>
  <si>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</si>
  <si>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</si>
  <si>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</si>
  <si>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</si>
  <si>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</si>
  <si>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</si>
  <si>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</si>
  <si>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</si>
  <si>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</si>
  <si>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</si>
  <si>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</si>
  <si>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</si>
  <si>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</si>
  <si>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</si>
  <si>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</si>
  <si>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</si>
  <si>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</si>
  <si>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</si>
  <si>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</si>
  <si>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</si>
  <si>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</si>
  <si>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</si>
  <si>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</si>
  <si>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</si>
  <si>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</si>
  <si>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</si>
  <si>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</si>
  <si>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</si>
  <si>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</si>
  <si>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</si>
  <si>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</si>
  <si>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</si>
  <si>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</si>
  <si>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</si>
  <si>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</si>
  <si>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</si>
  <si>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</si>
  <si>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</si>
  <si>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</si>
  <si>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</si>
  <si>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</si>
  <si>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</si>
  <si>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</si>
  <si>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</si>
  <si>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</si>
  <si>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</si>
  <si>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</si>
  <si>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</si>
  <si>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</si>
  <si>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</si>
  <si>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</si>
  <si>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</si>
  <si>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</si>
  <si>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</si>
  <si>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</si>
  <si>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</si>
  <si>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</si>
  <si>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</si>
  <si>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</si>
  <si>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</si>
  <si>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</si>
  <si>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</si>
  <si>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</si>
  <si>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</si>
  <si>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</si>
  <si>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</si>
  <si>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</si>
  <si>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</si>
  <si>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</si>
  <si>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</si>
  <si>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</si>
  <si>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</si>
  <si>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</si>
  <si>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</si>
  <si>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</si>
  <si>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</si>
  <si>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</si>
  <si>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</si>
  <si>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</si>
  <si>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</si>
  <si>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</si>
  <si>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</si>
  <si>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</si>
  <si>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</si>
  <si>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</si>
  <si>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</si>
  <si>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</si>
  <si>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</si>
  <si>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</si>
  <si>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</si>
  <si>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</si>
  <si>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</si>
  <si>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</si>
  <si>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</si>
  <si>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</si>
  <si>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</si>
  <si>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</si>
  <si>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</si>
  <si>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</si>
  <si>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</si>
  <si>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</si>
  <si>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</si>
  <si>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</si>
  <si>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</si>
  <si>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</si>
  <si>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</si>
  <si>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</si>
  <si>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</si>
  <si>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</si>
  <si>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</si>
  <si>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</si>
  <si>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Fómulas</t>
  </si>
  <si>
    <t>Submódulo 2.1 – 13º (décimo terceiro) salário, férias e adicional de férias</t>
  </si>
  <si>
    <t>Quadro resumo do Módulo 2 – Encargos e benefícios anuais, mensais e diários</t>
  </si>
  <si>
    <t>Módulo 06 – Custos Indiretos, Lucros e Tributos</t>
  </si>
  <si>
    <t>60414.001285/2022-80</t>
  </si>
  <si>
    <t>ENGENHEIRO CIVIL</t>
  </si>
  <si>
    <t>2142-05</t>
  </si>
  <si>
    <t>-</t>
  </si>
  <si>
    <t>Mín. = 10%  |  Méd. = 20%  |  Máx. = 40%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</si>
  <si>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Os percentuais dos encargos previdenciários, do FGTS e demais contribuições são aqueles estabelecidos pela legislação vigente.</t>
    </r>
  </si>
  <si>
    <t>A soma de C e F não será superior a 4% com o fim da contribuição social de 10% sobre o FGTS.</t>
  </si>
  <si>
    <t>Município (s)  da prestação de serviço:</t>
  </si>
  <si>
    <t>Ano do Acordo, Convenção ou Dissídio Coletivo:</t>
  </si>
  <si>
    <t>Unidade de medida:</t>
  </si>
  <si>
    <t>Categoria profissional (vinculada a execução contratual):</t>
  </si>
  <si>
    <t>Código Brasileiro de Ocupações - CBO:</t>
  </si>
  <si>
    <t>13º Salário:</t>
  </si>
  <si>
    <t>Férias e Adicional de férias:</t>
  </si>
  <si>
    <t>Substituto nas Ausências Legais:</t>
  </si>
  <si>
    <t>Substituto na Intrajornada:</t>
  </si>
  <si>
    <t>Substituto na cobertura de intervalo para repouso ou alimentação:</t>
  </si>
  <si>
    <t>Custos Indiretos / Despesas Administrativas:</t>
  </si>
  <si>
    <t>Lucro:</t>
  </si>
  <si>
    <t>Tributos:</t>
  </si>
  <si>
    <t>Tributos Federais:</t>
  </si>
  <si>
    <t>Tributos Municipais:</t>
  </si>
  <si>
    <t>Total de Custos Indireto, Lucros e Tributos:</t>
  </si>
  <si>
    <t>Total de Insumos Diversos:</t>
  </si>
  <si>
    <t>MÓDULO 01 – Composição da Remuneração:</t>
  </si>
  <si>
    <t>MÓDULO 04 – Custo de reposiçao do profissional ausente:</t>
  </si>
  <si>
    <t>MÓDULO 05 – Insumos diversos:</t>
  </si>
  <si>
    <t>Valor total proposto por empregado:</t>
  </si>
  <si>
    <t xml:space="preserve"> Valor Mensal dos Serviços:</t>
  </si>
  <si>
    <t>Valor Anual dos Serviços:</t>
  </si>
  <si>
    <t>Uniformes (custo mensal por empregado):</t>
  </si>
  <si>
    <t>Outros (especificar):</t>
  </si>
  <si>
    <r>
      <t xml:space="preserve">Nota: </t>
    </r>
    <r>
      <rPr>
        <sz val="12"/>
        <rFont val="Times New Roman"/>
        <family val="1"/>
      </rPr>
      <t>Valores mensais por empregado.</t>
    </r>
  </si>
  <si>
    <t>Base de cálculo: Salário mínimo.</t>
  </si>
  <si>
    <t>Transporte:</t>
  </si>
  <si>
    <t>Auxílio Refeição/ Alimentação:</t>
  </si>
  <si>
    <t>Assistência Médica e Familiar:</t>
  </si>
  <si>
    <t>Odontológico:</t>
  </si>
  <si>
    <t>Fundo Indenização Aposentadoria por Invalidez:</t>
  </si>
  <si>
    <t>Seguro de vida em grupo:</t>
  </si>
  <si>
    <t>Benefício natalidade:</t>
  </si>
  <si>
    <r>
      <t xml:space="preserve">Nota 1: </t>
    </r>
    <r>
      <rPr>
        <sz val="12"/>
        <rFont val="Times New Roman"/>
        <family val="1"/>
      </rPr>
      <t xml:space="preserve">O Módulo 1 refere-se ao </t>
    </r>
    <r>
      <rPr>
        <b/>
        <sz val="12"/>
        <rFont val="Times New Roman"/>
        <family val="1"/>
      </rPr>
      <t>valor mensal devido ao empregad</t>
    </r>
    <r>
      <rPr>
        <sz val="12"/>
        <rFont val="Times New Roman"/>
        <family val="1"/>
      </rPr>
      <t>o pela prestação do serviço no período de 12 meses.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</si>
  <si>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 SAT a depender do grau de risco do serviço irá variar entre 1%, para risco leve, de 2%, para risco médio, e de 3% de risco grave.</t>
    </r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</si>
  <si>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 valor informado deverá ser o custo real do benefício (descontado o valor eventualmente pago pelo empregado).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</si>
  <si>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</si>
  <si>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/>
        <strike/>
        <u/>
        <sz val="12"/>
        <rFont val="Times New Roman"/>
        <family val="1"/>
      </rPr>
      <t>Nota 2</t>
    </r>
    <r>
      <rPr>
        <strike/>
        <u/>
        <sz val="12"/>
        <rFont val="Times New Roman"/>
        <family val="1"/>
      </rPr>
      <t xml:space="preserve">: Haverá a incidência do Submódulo 2.2 sobre esse módulo. </t>
    </r>
    <r>
      <rPr>
        <sz val="12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(Revogado pela IN nº 7/2018).</t>
    </r>
  </si>
  <si>
    <t>Submódulo 4.1: Substituto nas Ausências Legais: (Redação dada pela IN nº 7/2018).</t>
  </si>
  <si>
    <t>Substituto na cobertura de Ausência por acidente do trabalho:</t>
  </si>
  <si>
    <t>Substituto na cobertura de Afastamento Maternidade:</t>
  </si>
  <si>
    <t>Substituto na cobertura de outras ausência por doença:</t>
  </si>
  <si>
    <t>Submódulo 4.2 – Substituto na Intrajornada. (Redação dada pela IN nº 7/2018).</t>
  </si>
  <si>
    <r>
      <t>Nota 2</t>
    </r>
    <r>
      <rPr>
        <strike/>
        <sz val="12"/>
        <rFont val="Times New Roman"/>
        <family val="1"/>
      </rPr>
      <t>: Para o empregado que labora a jornada 12x36, em caso da não concessão ou concessão parcial do intervalo intrajornada (§ 4º do art. 71 da CLT), o valor a ser pago será inserido na remuneração utilizando a alínea “G”.</t>
    </r>
    <r>
      <rPr>
        <sz val="12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(Revogado pela IN nº 7/2018).</t>
    </r>
  </si>
  <si>
    <t>Quadro-Resumo do Módulo 4 - Custo de Reposição do Profissional Ausente. (Redação dada pela IN nº 7/2018).</t>
  </si>
  <si>
    <t xml:space="preserve">Material (custo mensal por empregado): </t>
  </si>
  <si>
    <t>Equipamento (custo mensal por empregado):</t>
  </si>
  <si>
    <r>
      <t xml:space="preserve">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</si>
  <si>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r>
      <t>Nota 1:</t>
    </r>
    <r>
      <rPr>
        <sz val="12"/>
        <rFont val="Times New Roman"/>
        <family val="1"/>
      </rPr>
      <t xml:space="preserve"> Custos Indiretos, Tributos e Lucro por empregado. </t>
    </r>
  </si>
  <si>
    <t>Tributos Estaduais:</t>
  </si>
  <si>
    <t>Mão-de-obra vinculada à execução contratual (valor por empregado).</t>
  </si>
  <si>
    <t>MÓDULO 02 – Encargos e benefícios anuais, mensais e diários:</t>
  </si>
  <si>
    <t>MÓDULO 03 – Provisão para rescisão:</t>
  </si>
  <si>
    <t>MÓDULO 06 –  Custos Indiretos, Lucros e Tributos:</t>
  </si>
  <si>
    <t>ENGENHARIA</t>
  </si>
  <si>
    <t>PERCENTUAL</t>
  </si>
  <si>
    <t>Insumos Diversos</t>
  </si>
  <si>
    <t xml:space="preserve">Composição da Remuneração </t>
  </si>
  <si>
    <t>Custo de reposição do profissional ausente</t>
  </si>
  <si>
    <t>Provisão para Rescisão.</t>
  </si>
  <si>
    <t>Custos Indiretos, Lucros e Tributos</t>
  </si>
  <si>
    <r>
      <t>Módulo 3 – Provisão para Rescisão.</t>
    </r>
    <r>
      <rPr>
        <b/>
        <sz val="14"/>
        <color theme="1"/>
        <rFont val="Times New Roman"/>
        <family val="1"/>
      </rPr>
      <t xml:space="preserve"> (Redação dada pela IN nº 7/2018).</t>
    </r>
  </si>
  <si>
    <t>2. QUADRO RESUMO DO CUSTO POR EMPREGADO</t>
  </si>
  <si>
    <t>3. QUADRO RESUMO  – VALOR MENSAL DOS SERVIÇOS</t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</si>
  <si>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Os itens que contemplam o módulo 4 se referem ao custo dos dias trabalhados pelo repositor/substituto quando o empregado alocado na prestação de serviço estiver ausente, conforme as previsões estabelecidas na legislação. </t>
    </r>
    <r>
      <rPr>
        <b/>
        <sz val="12"/>
        <rFont val="Times New Roman"/>
        <family val="1"/>
      </rPr>
      <t>(Redação dada pela IN nº 7/2018).</t>
    </r>
  </si>
  <si>
    <r>
      <t>Nota 2:</t>
    </r>
    <r>
      <rPr>
        <sz val="12"/>
        <rFont val="Times New Roman"/>
        <family val="1"/>
      </rPr>
      <t xml:space="preserve"> 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</t>
    </r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</si>
  <si>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Deverá ser elaborado um quadro para cada tipo de serviço.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</si>
  <si>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 planilha será calculada considerando o valor mensal do empregado.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</si>
  <si>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Esta tabela poderá ser adaptada às características do serviço contratado, inclusive no que concerne às rubricas e suas respectivas provisões e/ou estimativas, desde que haja justificativa.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</si>
  <si>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As provisões constantes desta planilha poderão ser desnecessárias quando se tratar de determinados serviços que prescindam da dedicação exclusiva dos trabalhadores da contratada para com a Administração. </t>
    </r>
  </si>
  <si>
    <t>Total:</t>
  </si>
  <si>
    <t>Valor da Remuneração:</t>
  </si>
  <si>
    <t>Adicional Noturno:</t>
  </si>
  <si>
    <t>Adicional de Hora Noturna reduzida:</t>
  </si>
  <si>
    <t>Tipo de Serviço (mesmo serviço com característica distintas):</t>
  </si>
  <si>
    <t>Data base da categoria:</t>
  </si>
  <si>
    <t>Salário Base:</t>
  </si>
  <si>
    <t>Adicional de Periculosidade:</t>
  </si>
  <si>
    <t>Adicional de Insalubridade:</t>
  </si>
  <si>
    <t>CLT art.s 193 e segs; CF art. 7º XXIII</t>
  </si>
  <si>
    <t>INSS:</t>
  </si>
  <si>
    <t>Salário educação:</t>
  </si>
  <si>
    <t>SAT - GIIL/RAT:</t>
  </si>
  <si>
    <t>SESC ou SESI:</t>
  </si>
  <si>
    <t>SENAI - SENAC:</t>
  </si>
  <si>
    <t>SEBRAE:</t>
  </si>
  <si>
    <t>INCRA:</t>
  </si>
  <si>
    <t>FGTS:</t>
  </si>
  <si>
    <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férias:</t>
    </r>
  </si>
  <si>
    <t>GPS, FGTS e outras contribuições:</t>
  </si>
  <si>
    <t>Benefícios Mensais e diários:</t>
  </si>
  <si>
    <t>Aviso Prévio Indenizado:</t>
  </si>
  <si>
    <t>Incidência do FGTS sobre Aviso Prévio Indenizado:</t>
  </si>
  <si>
    <t>Multa do FGTS e Contribuição Social sobre o Aviso Prévio Indenizado:</t>
  </si>
  <si>
    <t>Aviso Prévio Trabalhado:</t>
  </si>
  <si>
    <t>Incidência de GPS, FGTS e outras contribuições sobre o Aviso Prévio Trabalhado:</t>
  </si>
  <si>
    <t>Multa do FGTS e Contribuição Social sobre o Aviso Prévio Trabalhado:</t>
  </si>
  <si>
    <t>Substituto na cobertura de Férias:</t>
  </si>
  <si>
    <t>CPRB:</t>
  </si>
  <si>
    <t>4. QUADRO DEMONSTRATIVO DO VALOR GLOBAL DA PROPOSTA</t>
  </si>
  <si>
    <t>Valor global da Proposta (valor mensal do serviço multiplicado pelo número do Contrato):</t>
  </si>
  <si>
    <t>Valor mensal do Serviço:</t>
  </si>
  <si>
    <t>Valor proposta do Serviço (Posto):</t>
  </si>
  <si>
    <t>12 (doze).</t>
  </si>
  <si>
    <t>Serviço (Posto).</t>
  </si>
  <si>
    <t>Tipo de serviço:
(A)</t>
  </si>
  <si>
    <t>Valor proposto por empregado:
(B)</t>
  </si>
  <si>
    <t>Empregados por posto:
(C)</t>
  </si>
  <si>
    <t>Valor  proposta por posto:
(D) = (B) x (C)</t>
  </si>
  <si>
    <t>Qtde. de postos:
(E)</t>
  </si>
  <si>
    <t>Valor total do serviço:
(F) = (D) x (E)</t>
  </si>
  <si>
    <r>
      <t>Nota:</t>
    </r>
    <r>
      <rPr>
        <sz val="12"/>
        <rFont val="Times New Roman"/>
        <family val="1"/>
      </rPr>
      <t xml:space="preserve"> Informar o valor da unidade de medida por tipo de serviço. </t>
    </r>
  </si>
  <si>
    <r>
      <t xml:space="preserve">Alterou a Nota 1: </t>
    </r>
    <r>
      <rPr>
        <sz val="12"/>
        <rFont val="Times New Roman"/>
        <family val="1"/>
      </rPr>
      <t xml:space="preserve">Como a planilha de custos e formação de preços é calculada </t>
    </r>
    <r>
      <rPr>
        <u/>
        <sz val="12"/>
        <rFont val="Times New Roman"/>
        <family val="1"/>
      </rPr>
      <t>mensalmente</t>
    </r>
    <r>
      <rPr>
        <sz val="12"/>
        <rFont val="Times New Roman"/>
        <family val="1"/>
      </rPr>
      <t xml:space="preserve">, provisiona-se proporcionalmente 1/12 (um doze avos) dos valores referentes a gratificação natalina, férias e adicional de férias. </t>
    </r>
    <r>
      <rPr>
        <b/>
        <sz val="12"/>
        <color rgb="FF00B050"/>
        <rFont val="Times New Roman"/>
        <family val="1"/>
      </rPr>
      <t>(Redação dada pela IN nº 7/2018).</t>
    </r>
  </si>
  <si>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00B050"/>
        <rFont val="Times New Roman"/>
        <family val="1"/>
      </rPr>
      <t>(Redação dada pela IN nº 7/2018).</t>
    </r>
  </si>
  <si>
    <t>Substituto na cobertura de Ausências Legais:</t>
  </si>
  <si>
    <t>Substituto na cobertura de Licença-paternidade:</t>
  </si>
  <si>
    <t>CCT - 2023</t>
  </si>
  <si>
    <t>INSS 20%: Base Legal Art. 22, inciso I da Lei nº 8.212, de 24.7.1991.
Base de Cálculo: (Modulo 1 + Modulo 2.1) * 20%</t>
  </si>
  <si>
    <t>Salario Educação 2,5%: Base Legal Art. 3º, inciso I do Decreto-Lei 87.043, de 22.3.1982, e art 15 da Lei nº 9.424, de 24.12.1996.
Base de Cálculo: (Modulo 1 + Modulo 2.1) * 2,5%</t>
  </si>
  <si>
    <t>Sesc ou Sesi 1,5%: Base Legal Art. 3° do Decreto-Lei nº 9.853, 13.9.1946, e art. 30 da Lei nº 8.036, de 11.5.1990.
Base de Cálculo: (Modulo 1 + Modulo 2.1) * 1,5%</t>
  </si>
  <si>
    <t>Senai ou Senac 1%: Base Legal Art. 1° do Decreto-Lei nº 6.246, de 5.2.1944, e art. 4° do Decreto-Lei nº 8.621, de 10.1.1946.
Base de Cálculo: (Modulo 1 + Modulo 2.1) * 1%</t>
  </si>
  <si>
    <t>Sebrae 0,60%: Base Legal Art. 8º da Lei nº 8.029, de 12.4.1990.
Base de Cálculo: (Modulo 1 + Modulo 2.1) * 0,60%</t>
  </si>
  <si>
    <t>Incra 0,20%: Base Legal Art. 1º Decreto-Lei nº 1.146, de 31.12.1970.
Base de Cálculo: (Modulo 1 + Modulo 2.1) *0,20%</t>
  </si>
  <si>
    <t>FGTS 8%: Base Legal Art. 15 da Lei nº 8.036, de 11.5.1990, e Art. 7°, inciso III da Constituição Federal.
Base de Caclulo: (Modulo 1 + Modulo 2.1) * 8%</t>
  </si>
  <si>
    <t>Base de Cálculo: (Modulo 1 + Modulo 2.1) * percentual apresentado</t>
  </si>
  <si>
    <r>
      <rPr>
        <b/>
        <u/>
        <sz val="12"/>
        <rFont val="Times New Roman"/>
        <family val="1"/>
      </rPr>
      <t>Atual</t>
    </r>
    <r>
      <rPr>
        <b/>
        <sz val="12"/>
        <rFont val="Times New Roman"/>
        <family val="1"/>
      </rPr>
      <t xml:space="preserve"> = (0,08*0,5*(1+(5/56)+(5/56)+(1/3*5/56))) = 4%</t>
    </r>
  </si>
  <si>
    <t>Anterior = (0,08*0,5*(1+(5/56)+(5/56)+(1/3*5/56))) = 5%</t>
  </si>
  <si>
    <r>
      <t xml:space="preserve">Nota 3: </t>
    </r>
    <r>
      <rPr>
        <sz val="12"/>
        <rFont val="Times New Roman"/>
        <family val="1"/>
      </rPr>
      <t xml:space="preserve">Levando em consideração a vigência contratual prevista no </t>
    </r>
    <r>
      <rPr>
        <u/>
        <sz val="12"/>
        <rFont val="Times New Roman"/>
        <family val="1"/>
      </rPr>
      <t>art. 105 da Lei nº 14.133, de 1º de abril de 2021</t>
    </r>
    <r>
      <rPr>
        <sz val="12"/>
        <rFont val="Times New Roman"/>
        <family val="1"/>
      </rPr>
      <t>, a rubrica férias tem como objetivo principal suprir a necessidade do pagamento das férias remuneradas ao final do contrato de 12 meses. Esta rubrica, quando da prorrogação contratual, torna-se custo não renovável.</t>
    </r>
    <r>
      <rPr>
        <b/>
        <sz val="12"/>
        <rFont val="Times New Roman"/>
        <family val="1"/>
      </rPr>
      <t xml:space="preserve"> </t>
    </r>
    <r>
      <rPr>
        <b/>
        <sz val="12"/>
        <color rgb="FF00B050"/>
        <rFont val="Times New Roman"/>
        <family val="1"/>
      </rPr>
      <t>(Redação dada pela IN nº 7/2018).</t>
    </r>
    <r>
      <rPr>
        <b/>
        <sz val="12"/>
        <rFont val="Times New Roman"/>
        <family val="1"/>
      </rPr>
      <t xml:space="preserve">           </t>
    </r>
    <r>
      <rPr>
        <b/>
        <u/>
        <sz val="12"/>
        <rFont val="Times New Roman"/>
        <family val="1"/>
      </rPr>
      <t>Obs: A redação sublinhada foi ajustada para a Lei nº 14.133/2021 - Baseado-se na IN nº 98/2022.</t>
    </r>
  </si>
  <si>
    <t>Férias (8,33%) + Adicional de Férias (1/3 = 2,78%): 11,11%</t>
  </si>
  <si>
    <t>(1 mês / 12 meses) * 100 = 8,33 | Base de cálculo: Modulo 1 * 8,33%</t>
  </si>
  <si>
    <t>Anotação de Responsabilidade Técnica (ART  Faixa 3 - CREA-DF  / 0,5 x R$ 96,62)</t>
  </si>
  <si>
    <t>CCT nº 000372/2023 - 2023/2025 | 22 (vinte e dois) dias.</t>
  </si>
  <si>
    <t>SENGE 2023/2025</t>
  </si>
  <si>
    <t>Termo Aditivo à CCT nº 000372/2023 - 2023/2025 (Anexo a Pasta de Engenheiro Civil).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</si>
</sst>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R$&quot;* #,##0.00_-;\-&quot;R$&quot;* #,##0.00_-;_-&quot;R$&quot;* &quot;-&quot;??_-;_-@_-"/>
    <numFmt numFmtId="165" formatCode="[$R$-416]\ #,##0.00;[Red]\-[$R$-416]\ #,##0.00"/>
    <numFmt numFmtId="166" formatCode="mm/yy"/>
    <numFmt numFmtId="167" formatCode="0.00000"/>
    <numFmt numFmtId="168" formatCode="&quot; R$ &quot;#,##0.00\ ;&quot; R$ (&quot;#,##0.00\);&quot; R$ -&quot;#\ ;@\ "/>
    <numFmt numFmtId="169" formatCode="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  <numFmt numFmtId="174" formatCode="&quot;R$&quot;\ #,##0.00"/>
  </numFmts>
  <fonts count="5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name val="Times New Roman"/>
      <family val="1"/>
    </font>
    <font>
      <b/>
      <u/>
      <sz val="14"/>
      <name val="Times New Roman"/>
      <family val="1"/>
    </font>
    <font>
      <b/>
      <u/>
      <sz val="12"/>
      <color rgb="FFFF0000"/>
      <name val="Times New Roman"/>
      <family val="1"/>
    </font>
    <font>
      <b/>
      <u/>
      <sz val="12"/>
      <name val="Times New Roman"/>
      <family val="1"/>
    </font>
    <font>
      <strike/>
      <u/>
      <sz val="12"/>
      <name val="Times New Roman"/>
      <family val="1"/>
    </font>
    <font>
      <b/>
      <strike/>
      <u/>
      <sz val="12"/>
      <name val="Times New Roman"/>
      <family val="1"/>
    </font>
    <font>
      <strike/>
      <sz val="12"/>
      <name val="Times New Roman"/>
      <family val="1"/>
    </font>
    <font>
      <b/>
      <strike/>
      <sz val="12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4"/>
      <color rgb="FF0070C0"/>
      <name val="Times New Roman"/>
      <family val="1"/>
    </font>
    <font>
      <b/>
      <sz val="12"/>
      <color rgb="FF00B05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</fills>
  <borders count="1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 style="double">
        <color theme="1"/>
      </left>
      <right/>
      <top/>
      <bottom/>
      <diagonal/>
    </border>
    <border>
      <left/>
      <right style="double">
        <color theme="1"/>
      </right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 style="double">
        <color theme="1"/>
      </left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theme="1"/>
      </left>
      <right/>
      <top style="double">
        <color indexed="64"/>
      </top>
      <bottom/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theme="1"/>
      </bottom>
      <diagonal/>
    </border>
    <border>
      <left style="double">
        <color theme="1"/>
      </left>
      <right style="double">
        <color indexed="64"/>
      </right>
      <top style="double">
        <color theme="1"/>
      </top>
      <bottom style="double">
        <color theme="1"/>
      </bottom>
      <diagonal/>
    </border>
    <border>
      <left/>
      <right style="double">
        <color indexed="64"/>
      </right>
      <top style="double">
        <color indexed="64"/>
      </top>
      <bottom style="double">
        <color theme="1"/>
      </bottom>
      <diagonal/>
    </border>
    <border>
      <left/>
      <right style="double">
        <color indexed="64"/>
      </right>
      <top style="double">
        <color theme="1"/>
      </top>
      <bottom style="double">
        <color theme="1"/>
      </bottom>
      <diagonal/>
    </border>
    <border>
      <left/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indexed="64"/>
      </bottom>
      <diagonal/>
    </border>
    <border>
      <left/>
      <right/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 style="double">
        <color theme="1"/>
      </top>
      <bottom style="double">
        <color indexed="64"/>
      </bottom>
      <diagonal/>
    </border>
    <border>
      <left/>
      <right style="double">
        <color theme="1"/>
      </right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theme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theme="1"/>
      </bottom>
      <diagonal/>
    </border>
    <border>
      <left/>
      <right/>
      <top style="double">
        <color indexed="64"/>
      </top>
      <bottom style="double">
        <color theme="1"/>
      </bottom>
      <diagonal/>
    </border>
    <border>
      <left style="double">
        <color theme="1"/>
      </left>
      <right/>
      <top style="double">
        <color indexed="64"/>
      </top>
      <bottom style="double">
        <color theme="1"/>
      </bottom>
      <diagonal/>
    </border>
    <border>
      <left/>
      <right style="double">
        <color theme="1"/>
      </right>
      <top style="double">
        <color indexed="64"/>
      </top>
      <bottom style="double">
        <color theme="1"/>
      </bottom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double">
        <color indexed="64"/>
      </left>
      <right style="double">
        <color theme="1"/>
      </right>
      <top style="double">
        <color indexed="64"/>
      </top>
      <bottom/>
      <diagonal/>
    </border>
    <border>
      <left style="double">
        <color indexed="64"/>
      </left>
      <right style="double">
        <color theme="1"/>
      </right>
      <top/>
      <bottom style="double">
        <color theme="1"/>
      </bottom>
      <diagonal/>
    </border>
    <border>
      <left style="double">
        <color indexed="64"/>
      </left>
      <right/>
      <top style="double">
        <color theme="1"/>
      </top>
      <bottom style="double">
        <color theme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7">
    <xf numFmtId="0" fontId="0" fillId="0" borderId="0"/>
    <xf numFmtId="0" fontId="2" fillId="3" borderId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560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6" fontId="5" fillId="5" borderId="8" xfId="0" applyNumberFormat="1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vertical="center"/>
    </xf>
    <xf numFmtId="0" fontId="9" fillId="4" borderId="19" xfId="0" applyFont="1" applyFill="1" applyBorder="1" applyAlignment="1">
      <alignment vertical="center"/>
    </xf>
    <xf numFmtId="165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8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 wrapText="1"/>
    </xf>
    <xf numFmtId="168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8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5" fontId="17" fillId="5" borderId="8" xfId="0" applyNumberFormat="1" applyFont="1" applyFill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5" fontId="18" fillId="0" borderId="1" xfId="0" applyNumberFormat="1" applyFont="1" applyBorder="1" applyAlignment="1">
      <alignment horizontal="center" vertical="center"/>
    </xf>
    <xf numFmtId="0" fontId="9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9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9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41" xfId="0" applyFont="1" applyBorder="1" applyAlignment="1">
      <alignment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0" fontId="21" fillId="0" borderId="0" xfId="0" applyNumberFormat="1" applyFont="1" applyAlignment="1">
      <alignment vertical="center"/>
    </xf>
    <xf numFmtId="171" fontId="21" fillId="0" borderId="49" xfId="0" applyNumberFormat="1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170" fontId="21" fillId="0" borderId="53" xfId="0" applyNumberFormat="1" applyFont="1" applyBorder="1" applyAlignment="1">
      <alignment horizontal="center" vertical="center" wrapText="1"/>
    </xf>
    <xf numFmtId="170" fontId="21" fillId="0" borderId="55" xfId="0" applyNumberFormat="1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170" fontId="24" fillId="0" borderId="49" xfId="0" applyNumberFormat="1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170" fontId="21" fillId="0" borderId="55" xfId="0" applyNumberFormat="1" applyFont="1" applyBorder="1" applyAlignment="1">
      <alignment horizontal="center" vertical="center"/>
    </xf>
    <xf numFmtId="0" fontId="21" fillId="0" borderId="50" xfId="4" applyFont="1" applyBorder="1" applyAlignment="1">
      <alignment horizontal="center" vertical="center" wrapText="1"/>
    </xf>
    <xf numFmtId="170" fontId="21" fillId="0" borderId="53" xfId="4" applyNumberFormat="1" applyFont="1" applyBorder="1" applyAlignment="1">
      <alignment horizontal="right" vertical="center" wrapText="1"/>
    </xf>
    <xf numFmtId="170" fontId="21" fillId="8" borderId="53" xfId="5" applyNumberFormat="1" applyFont="1" applyFill="1" applyBorder="1" applyAlignment="1">
      <alignment horizontal="right" vertical="center" wrapText="1"/>
    </xf>
    <xf numFmtId="0" fontId="21" fillId="0" borderId="44" xfId="4" applyFont="1" applyBorder="1" applyAlignment="1">
      <alignment horizontal="center" vertical="center" wrapText="1"/>
    </xf>
    <xf numFmtId="14" fontId="21" fillId="8" borderId="55" xfId="0" applyNumberFormat="1" applyFont="1" applyFill="1" applyBorder="1" applyAlignment="1">
      <alignment horizontal="right" vertical="center" wrapText="1"/>
    </xf>
    <xf numFmtId="0" fontId="21" fillId="0" borderId="0" xfId="4" applyFont="1" applyAlignment="1">
      <alignment horizontal="center" vertical="center"/>
    </xf>
    <xf numFmtId="0" fontId="21" fillId="0" borderId="0" xfId="4" applyFont="1" applyAlignment="1">
      <alignment vertical="center"/>
    </xf>
    <xf numFmtId="170" fontId="21" fillId="0" borderId="0" xfId="4" applyNumberFormat="1" applyFont="1" applyAlignment="1">
      <alignment vertical="center"/>
    </xf>
    <xf numFmtId="0" fontId="24" fillId="0" borderId="40" xfId="4" applyFont="1" applyBorder="1" applyAlignment="1">
      <alignment horizontal="center" vertical="center" wrapText="1"/>
    </xf>
    <xf numFmtId="170" fontId="24" fillId="0" borderId="49" xfId="4" applyNumberFormat="1" applyFont="1" applyBorder="1" applyAlignment="1">
      <alignment horizontal="center" vertical="center" wrapText="1"/>
    </xf>
    <xf numFmtId="0" fontId="21" fillId="0" borderId="51" xfId="4" applyFont="1" applyBorder="1" applyAlignment="1">
      <alignment vertical="center" wrapText="1"/>
    </xf>
    <xf numFmtId="0" fontId="21" fillId="0" borderId="52" xfId="4" applyFont="1" applyBorder="1" applyAlignment="1">
      <alignment vertical="center" wrapText="1"/>
    </xf>
    <xf numFmtId="0" fontId="21" fillId="0" borderId="59" xfId="4" applyFont="1" applyBorder="1" applyAlignment="1">
      <alignment horizontal="center" vertical="center" wrapText="1"/>
    </xf>
    <xf numFmtId="0" fontId="21" fillId="0" borderId="46" xfId="4" applyFont="1" applyBorder="1" applyAlignment="1">
      <alignment vertical="center" wrapText="1"/>
    </xf>
    <xf numFmtId="0" fontId="21" fillId="0" borderId="54" xfId="4" applyFont="1" applyBorder="1" applyAlignment="1">
      <alignment vertical="center" wrapText="1"/>
    </xf>
    <xf numFmtId="0" fontId="21" fillId="0" borderId="61" xfId="4" applyFont="1" applyBorder="1" applyAlignment="1">
      <alignment horizontal="center" vertical="center" wrapText="1"/>
    </xf>
    <xf numFmtId="170" fontId="24" fillId="0" borderId="64" xfId="4" applyNumberFormat="1" applyFont="1" applyBorder="1" applyAlignment="1">
      <alignment vertical="center" wrapText="1"/>
    </xf>
    <xf numFmtId="170" fontId="21" fillId="8" borderId="53" xfId="5" applyNumberFormat="1" applyFont="1" applyFill="1" applyBorder="1" applyAlignment="1">
      <alignment vertical="center" wrapText="1"/>
    </xf>
    <xf numFmtId="170" fontId="21" fillId="0" borderId="53" xfId="5" applyNumberFormat="1" applyFont="1" applyBorder="1" applyAlignment="1">
      <alignment vertical="center" wrapText="1"/>
    </xf>
    <xf numFmtId="170" fontId="24" fillId="0" borderId="64" xfId="5" applyNumberFormat="1" applyFont="1" applyBorder="1" applyAlignment="1">
      <alignment vertical="center" wrapText="1"/>
    </xf>
    <xf numFmtId="170" fontId="20" fillId="0" borderId="0" xfId="0" applyNumberFormat="1" applyFont="1" applyAlignment="1">
      <alignment vertical="center"/>
    </xf>
    <xf numFmtId="0" fontId="24" fillId="0" borderId="42" xfId="4" applyFont="1" applyBorder="1" applyAlignment="1">
      <alignment vertical="center" wrapText="1"/>
    </xf>
    <xf numFmtId="0" fontId="24" fillId="0" borderId="41" xfId="4" applyFont="1" applyBorder="1" applyAlignment="1">
      <alignment horizontal="center" vertical="center" wrapText="1"/>
    </xf>
    <xf numFmtId="10" fontId="21" fillId="0" borderId="1" xfId="4" applyNumberFormat="1" applyFont="1" applyBorder="1" applyAlignment="1">
      <alignment horizontal="center" vertical="center" wrapText="1"/>
    </xf>
    <xf numFmtId="10" fontId="24" fillId="0" borderId="45" xfId="4" applyNumberFormat="1" applyFont="1" applyBorder="1" applyAlignment="1">
      <alignment horizontal="center" vertical="center" wrapText="1"/>
    </xf>
    <xf numFmtId="170" fontId="24" fillId="0" borderId="55" xfId="5" applyNumberFormat="1" applyFont="1" applyBorder="1" applyAlignment="1">
      <alignment vertical="center" wrapText="1"/>
    </xf>
    <xf numFmtId="10" fontId="21" fillId="0" borderId="52" xfId="4" applyNumberFormat="1" applyFont="1" applyBorder="1" applyAlignment="1">
      <alignment vertical="center" wrapText="1"/>
    </xf>
    <xf numFmtId="10" fontId="24" fillId="0" borderId="54" xfId="4" applyNumberFormat="1" applyFont="1" applyBorder="1" applyAlignment="1">
      <alignment vertical="center" wrapText="1"/>
    </xf>
    <xf numFmtId="10" fontId="21" fillId="0" borderId="52" xfId="6" applyNumberFormat="1" applyFont="1" applyBorder="1" applyAlignment="1">
      <alignment vertical="center" wrapText="1"/>
    </xf>
    <xf numFmtId="10" fontId="21" fillId="0" borderId="33" xfId="4" applyNumberFormat="1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4" fillId="0" borderId="40" xfId="0" applyFont="1" applyBorder="1" applyAlignment="1">
      <alignment horizontal="center" vertical="center" wrapText="1"/>
    </xf>
    <xf numFmtId="170" fontId="21" fillId="0" borderId="53" xfId="0" applyNumberFormat="1" applyFont="1" applyBorder="1" applyAlignment="1">
      <alignment vertical="center" wrapText="1"/>
    </xf>
    <xf numFmtId="170" fontId="24" fillId="7" borderId="55" xfId="5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0" fillId="8" borderId="0" xfId="0" applyFont="1" applyFill="1" applyAlignment="1">
      <alignment vertical="center"/>
    </xf>
    <xf numFmtId="170" fontId="21" fillId="8" borderId="53" xfId="4" applyNumberFormat="1" applyFont="1" applyFill="1" applyBorder="1" applyAlignment="1">
      <alignment vertical="center" wrapText="1"/>
    </xf>
    <xf numFmtId="170" fontId="21" fillId="8" borderId="60" xfId="4" applyNumberFormat="1" applyFont="1" applyFill="1" applyBorder="1" applyAlignment="1">
      <alignment vertical="center" wrapText="1"/>
    </xf>
    <xf numFmtId="170" fontId="24" fillId="0" borderId="0" xfId="5" applyNumberFormat="1" applyFont="1" applyBorder="1" applyAlignment="1">
      <alignment vertical="center" wrapText="1"/>
    </xf>
    <xf numFmtId="0" fontId="24" fillId="0" borderId="50" xfId="4" applyFont="1" applyBorder="1" applyAlignment="1">
      <alignment horizontal="center" vertical="center" wrapText="1"/>
    </xf>
    <xf numFmtId="170" fontId="26" fillId="8" borderId="53" xfId="5" applyNumberFormat="1" applyFont="1" applyFill="1" applyBorder="1" applyAlignment="1">
      <alignment vertical="center" wrapText="1"/>
    </xf>
    <xf numFmtId="170" fontId="21" fillId="8" borderId="53" xfId="5" quotePrefix="1" applyNumberFormat="1" applyFont="1" applyFill="1" applyBorder="1" applyAlignment="1">
      <alignment vertical="center" wrapText="1"/>
    </xf>
    <xf numFmtId="0" fontId="21" fillId="0" borderId="0" xfId="4" applyFont="1" applyBorder="1" applyAlignment="1">
      <alignment horizontal="center" vertical="center" wrapText="1"/>
    </xf>
    <xf numFmtId="0" fontId="24" fillId="0" borderId="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0" fontId="21" fillId="0" borderId="31" xfId="4" applyFont="1" applyBorder="1" applyAlignment="1">
      <alignment vertical="center" wrapText="1"/>
    </xf>
    <xf numFmtId="0" fontId="21" fillId="0" borderId="40" xfId="4" applyFont="1" applyBorder="1" applyAlignment="1">
      <alignment horizontal="center" vertical="center" wrapText="1"/>
    </xf>
    <xf numFmtId="0" fontId="21" fillId="0" borderId="42" xfId="4" applyFont="1" applyBorder="1" applyAlignment="1">
      <alignment vertical="center" wrapText="1"/>
    </xf>
    <xf numFmtId="10" fontId="21" fillId="0" borderId="48" xfId="4" applyNumberFormat="1" applyFont="1" applyBorder="1" applyAlignment="1">
      <alignment vertical="center" wrapText="1"/>
    </xf>
    <xf numFmtId="10" fontId="24" fillId="0" borderId="71" xfId="4" applyNumberFormat="1" applyFont="1" applyBorder="1" applyAlignment="1">
      <alignment horizontal="center" vertical="center" wrapText="1"/>
    </xf>
    <xf numFmtId="170" fontId="28" fillId="9" borderId="53" xfId="5" applyNumberFormat="1" applyFont="1" applyFill="1" applyBorder="1" applyAlignment="1">
      <alignment vertical="center" wrapText="1"/>
    </xf>
    <xf numFmtId="170" fontId="28" fillId="9" borderId="60" xfId="5" applyNumberFormat="1" applyFont="1" applyFill="1" applyBorder="1" applyAlignment="1">
      <alignment vertical="center" wrapText="1"/>
    </xf>
    <xf numFmtId="170" fontId="24" fillId="0" borderId="55" xfId="4" applyNumberFormat="1" applyFont="1" applyBorder="1" applyAlignment="1">
      <alignment vertical="center" wrapText="1"/>
    </xf>
    <xf numFmtId="170" fontId="28" fillId="9" borderId="49" xfId="5" applyNumberFormat="1" applyFont="1" applyFill="1" applyBorder="1" applyAlignment="1">
      <alignment vertical="center" wrapText="1"/>
    </xf>
    <xf numFmtId="170" fontId="27" fillId="8" borderId="55" xfId="4" applyNumberFormat="1" applyFont="1" applyFill="1" applyBorder="1" applyAlignment="1">
      <alignment vertical="center" wrapText="1"/>
    </xf>
    <xf numFmtId="0" fontId="21" fillId="0" borderId="65" xfId="0" applyFont="1" applyBorder="1" applyAlignment="1">
      <alignment horizontal="center" vertical="center" wrapText="1"/>
    </xf>
    <xf numFmtId="170" fontId="21" fillId="0" borderId="66" xfId="0" applyNumberFormat="1" applyFont="1" applyBorder="1" applyAlignment="1">
      <alignment vertical="center" wrapText="1"/>
    </xf>
    <xf numFmtId="170" fontId="24" fillId="7" borderId="53" xfId="5" applyNumberFormat="1" applyFont="1" applyFill="1" applyBorder="1" applyAlignment="1">
      <alignment vertical="center" wrapText="1"/>
    </xf>
    <xf numFmtId="164" fontId="20" fillId="0" borderId="0" xfId="3" applyFont="1" applyAlignment="1">
      <alignment horizontal="center" vertical="center"/>
    </xf>
    <xf numFmtId="170" fontId="24" fillId="7" borderId="55" xfId="5" applyNumberFormat="1" applyFont="1" applyFill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64" fontId="21" fillId="0" borderId="1" xfId="3" applyFont="1" applyBorder="1" applyAlignment="1">
      <alignment horizontal="center" vertical="center" wrapText="1"/>
    </xf>
    <xf numFmtId="170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70" fontId="24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9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170" fontId="29" fillId="8" borderId="55" xfId="5" applyNumberFormat="1" applyFont="1" applyFill="1" applyBorder="1" applyAlignment="1">
      <alignment vertical="center" wrapText="1"/>
    </xf>
    <xf numFmtId="170" fontId="28" fillId="8" borderId="49" xfId="5" applyNumberFormat="1" applyFont="1" applyFill="1" applyBorder="1" applyAlignment="1">
      <alignment vertical="center" wrapText="1"/>
    </xf>
    <xf numFmtId="170" fontId="28" fillId="8" borderId="60" xfId="5" applyNumberFormat="1" applyFont="1" applyFill="1" applyBorder="1" applyAlignment="1">
      <alignment vertical="center" wrapText="1"/>
    </xf>
    <xf numFmtId="10" fontId="30" fillId="0" borderId="8" xfId="0" applyNumberFormat="1" applyFont="1" applyBorder="1" applyAlignment="1">
      <alignment horizontal="center" vertical="center"/>
    </xf>
    <xf numFmtId="10" fontId="31" fillId="2" borderId="8" xfId="0" applyNumberFormat="1" applyFont="1" applyFill="1" applyBorder="1" applyAlignment="1">
      <alignment horizontal="center" vertical="center"/>
    </xf>
    <xf numFmtId="165" fontId="25" fillId="0" borderId="0" xfId="0" applyNumberFormat="1" applyFont="1" applyAlignment="1">
      <alignment vertical="center"/>
    </xf>
    <xf numFmtId="170" fontId="29" fillId="8" borderId="55" xfId="4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4" borderId="72" xfId="0" applyFont="1" applyFill="1" applyBorder="1" applyAlignment="1">
      <alignment vertical="center"/>
    </xf>
    <xf numFmtId="0" fontId="7" fillId="2" borderId="72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9" fillId="4" borderId="72" xfId="0" applyFont="1" applyFill="1" applyBorder="1" applyAlignment="1">
      <alignment vertical="center"/>
    </xf>
    <xf numFmtId="165" fontId="32" fillId="0" borderId="72" xfId="0" applyNumberFormat="1" applyFont="1" applyBorder="1" applyAlignment="1">
      <alignment horizontal="center" vertical="center"/>
    </xf>
    <xf numFmtId="165" fontId="5" fillId="0" borderId="72" xfId="0" applyNumberFormat="1" applyFont="1" applyBorder="1" applyAlignment="1">
      <alignment horizontal="center" vertical="center"/>
    </xf>
    <xf numFmtId="165" fontId="5" fillId="0" borderId="72" xfId="0" applyNumberFormat="1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10" fontId="3" fillId="0" borderId="72" xfId="0" applyNumberFormat="1" applyFont="1" applyBorder="1" applyAlignment="1">
      <alignment horizontal="center" vertical="center"/>
    </xf>
    <xf numFmtId="165" fontId="3" fillId="0" borderId="72" xfId="0" applyNumberFormat="1" applyFont="1" applyBorder="1" applyAlignment="1">
      <alignment horizontal="center" vertical="center"/>
    </xf>
    <xf numFmtId="10" fontId="4" fillId="2" borderId="72" xfId="0" applyNumberFormat="1" applyFont="1" applyFill="1" applyBorder="1" applyAlignment="1">
      <alignment horizontal="center" vertical="center"/>
    </xf>
    <xf numFmtId="10" fontId="5" fillId="0" borderId="72" xfId="0" applyNumberFormat="1" applyFont="1" applyBorder="1" applyAlignment="1">
      <alignment horizontal="center" vertical="center"/>
    </xf>
    <xf numFmtId="9" fontId="3" fillId="5" borderId="72" xfId="0" applyNumberFormat="1" applyFont="1" applyFill="1" applyBorder="1" applyAlignment="1">
      <alignment horizontal="center" vertical="center"/>
    </xf>
    <xf numFmtId="10" fontId="4" fillId="2" borderId="72" xfId="2" applyNumberFormat="1" applyFont="1" applyFill="1" applyBorder="1" applyAlignment="1">
      <alignment horizontal="center" vertical="center"/>
    </xf>
    <xf numFmtId="165" fontId="4" fillId="2" borderId="72" xfId="0" applyNumberFormat="1" applyFont="1" applyFill="1" applyBorder="1" applyAlignment="1">
      <alignment horizontal="center" vertical="center"/>
    </xf>
    <xf numFmtId="0" fontId="33" fillId="2" borderId="72" xfId="0" applyFont="1" applyFill="1" applyBorder="1" applyAlignment="1">
      <alignment horizontal="center" vertical="center"/>
    </xf>
    <xf numFmtId="165" fontId="5" fillId="8" borderId="72" xfId="0" applyNumberFormat="1" applyFont="1" applyFill="1" applyBorder="1" applyAlignment="1">
      <alignment horizontal="center" vertical="center"/>
    </xf>
    <xf numFmtId="165" fontId="32" fillId="0" borderId="72" xfId="0" applyNumberFormat="1" applyFont="1" applyFill="1" applyBorder="1" applyAlignment="1">
      <alignment horizontal="center" vertical="center"/>
    </xf>
    <xf numFmtId="10" fontId="33" fillId="2" borderId="72" xfId="0" applyNumberFormat="1" applyFont="1" applyFill="1" applyBorder="1" applyAlignment="1">
      <alignment horizontal="center" vertical="center"/>
    </xf>
    <xf numFmtId="165" fontId="33" fillId="2" borderId="72" xfId="0" applyNumberFormat="1" applyFont="1" applyFill="1" applyBorder="1" applyAlignment="1">
      <alignment horizontal="center" vertical="center"/>
    </xf>
    <xf numFmtId="10" fontId="5" fillId="10" borderId="72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0" fontId="4" fillId="0" borderId="72" xfId="0" applyFont="1" applyBorder="1" applyAlignment="1">
      <alignment vertical="center"/>
    </xf>
    <xf numFmtId="10" fontId="5" fillId="5" borderId="72" xfId="0" applyNumberFormat="1" applyFont="1" applyFill="1" applyBorder="1" applyAlignment="1">
      <alignment horizontal="center" vertical="center"/>
    </xf>
    <xf numFmtId="165" fontId="4" fillId="2" borderId="72" xfId="0" applyNumberFormat="1" applyFont="1" applyFill="1" applyBorder="1" applyAlignment="1">
      <alignment horizontal="center" vertical="center" wrapText="1"/>
    </xf>
    <xf numFmtId="0" fontId="4" fillId="2" borderId="72" xfId="0" applyFont="1" applyFill="1" applyBorder="1" applyAlignment="1">
      <alignment horizontal="center" vertical="center" wrapText="1"/>
    </xf>
    <xf numFmtId="169" fontId="3" fillId="0" borderId="72" xfId="0" applyNumberFormat="1" applyFont="1" applyBorder="1" applyAlignment="1">
      <alignment horizontal="center" vertical="center"/>
    </xf>
    <xf numFmtId="168" fontId="4" fillId="2" borderId="72" xfId="0" applyNumberFormat="1" applyFont="1" applyFill="1" applyBorder="1" applyAlignment="1">
      <alignment horizontal="center" vertical="center"/>
    </xf>
    <xf numFmtId="0" fontId="4" fillId="6" borderId="72" xfId="0" applyFont="1" applyFill="1" applyBorder="1" applyAlignment="1">
      <alignment horizontal="center" vertical="center"/>
    </xf>
    <xf numFmtId="165" fontId="32" fillId="0" borderId="79" xfId="0" applyNumberFormat="1" applyFont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center"/>
    </xf>
    <xf numFmtId="0" fontId="9" fillId="4" borderId="81" xfId="0" applyFont="1" applyFill="1" applyBorder="1" applyAlignment="1">
      <alignment vertical="center"/>
    </xf>
    <xf numFmtId="165" fontId="18" fillId="11" borderId="72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justify" vertical="center"/>
    </xf>
    <xf numFmtId="0" fontId="3" fillId="4" borderId="0" xfId="0" applyFont="1" applyFill="1" applyBorder="1" applyAlignment="1">
      <alignment horizontal="center" vertical="center" wrapText="1"/>
    </xf>
    <xf numFmtId="0" fontId="4" fillId="2" borderId="72" xfId="0" applyFont="1" applyFill="1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/>
    </xf>
    <xf numFmtId="0" fontId="3" fillId="12" borderId="72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5" fillId="0" borderId="87" xfId="0" applyNumberFormat="1" applyFont="1" applyBorder="1" applyAlignment="1">
      <alignment horizontal="center" vertical="center"/>
    </xf>
    <xf numFmtId="165" fontId="5" fillId="8" borderId="86" xfId="0" applyNumberFormat="1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/>
    </xf>
    <xf numFmtId="165" fontId="5" fillId="0" borderId="89" xfId="0" applyNumberFormat="1" applyFont="1" applyBorder="1" applyAlignment="1">
      <alignment horizontal="center" vertical="center"/>
    </xf>
    <xf numFmtId="165" fontId="5" fillId="0" borderId="90" xfId="0" applyNumberFormat="1" applyFont="1" applyBorder="1" applyAlignment="1">
      <alignment horizontal="center" vertical="center"/>
    </xf>
    <xf numFmtId="0" fontId="4" fillId="2" borderId="91" xfId="0" applyFont="1" applyFill="1" applyBorder="1" applyAlignment="1">
      <alignment horizontal="center" vertical="center"/>
    </xf>
    <xf numFmtId="0" fontId="4" fillId="2" borderId="95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justify" vertical="center"/>
    </xf>
    <xf numFmtId="10" fontId="32" fillId="0" borderId="72" xfId="0" applyNumberFormat="1" applyFont="1" applyBorder="1" applyAlignment="1">
      <alignment horizontal="center" vertical="center"/>
    </xf>
    <xf numFmtId="10" fontId="5" fillId="8" borderId="72" xfId="0" applyNumberFormat="1" applyFont="1" applyFill="1" applyBorder="1" applyAlignment="1">
      <alignment horizontal="center" vertical="center"/>
    </xf>
    <xf numFmtId="10" fontId="32" fillId="0" borderId="72" xfId="0" applyNumberFormat="1" applyFont="1" applyFill="1" applyBorder="1" applyAlignment="1">
      <alignment horizontal="center" vertical="center"/>
    </xf>
    <xf numFmtId="166" fontId="3" fillId="5" borderId="72" xfId="0" applyNumberFormat="1" applyFont="1" applyFill="1" applyBorder="1" applyAlignment="1">
      <alignment horizontal="center" vertical="center"/>
    </xf>
    <xf numFmtId="165" fontId="34" fillId="5" borderId="72" xfId="0" applyNumberFormat="1" applyFont="1" applyFill="1" applyBorder="1" applyAlignment="1">
      <alignment horizontal="center" vertical="center"/>
    </xf>
    <xf numFmtId="166" fontId="4" fillId="5" borderId="72" xfId="0" applyNumberFormat="1" applyFont="1" applyFill="1" applyBorder="1" applyAlignment="1">
      <alignment horizontal="center" vertical="center"/>
    </xf>
    <xf numFmtId="0" fontId="3" fillId="5" borderId="108" xfId="0" applyFont="1" applyFill="1" applyBorder="1" applyAlignment="1">
      <alignment horizontal="center" vertical="center"/>
    </xf>
    <xf numFmtId="1" fontId="3" fillId="5" borderId="72" xfId="0" applyNumberFormat="1" applyFont="1" applyFill="1" applyBorder="1" applyAlignment="1">
      <alignment horizontal="center" vertical="center"/>
    </xf>
    <xf numFmtId="165" fontId="4" fillId="2" borderId="87" xfId="0" applyNumberFormat="1" applyFont="1" applyFill="1" applyBorder="1" applyAlignment="1">
      <alignment horizontal="center" vertical="center"/>
    </xf>
    <xf numFmtId="165" fontId="5" fillId="8" borderId="78" xfId="0" applyNumberFormat="1" applyFont="1" applyFill="1" applyBorder="1" applyAlignment="1">
      <alignment horizontal="center" vertical="center"/>
    </xf>
    <xf numFmtId="168" fontId="5" fillId="0" borderId="72" xfId="0" applyNumberFormat="1" applyFont="1" applyBorder="1" applyAlignment="1">
      <alignment horizontal="center" vertical="center"/>
    </xf>
    <xf numFmtId="174" fontId="5" fillId="0" borderId="72" xfId="3" applyNumberFormat="1" applyFont="1" applyBorder="1" applyAlignment="1">
      <alignment horizontal="center" vertical="center"/>
    </xf>
    <xf numFmtId="174" fontId="4" fillId="0" borderId="0" xfId="0" applyNumberFormat="1" applyFont="1" applyAlignment="1">
      <alignment vertical="center"/>
    </xf>
    <xf numFmtId="165" fontId="4" fillId="4" borderId="0" xfId="0" applyNumberFormat="1" applyFont="1" applyFill="1" applyAlignment="1">
      <alignment vertical="center"/>
    </xf>
    <xf numFmtId="165" fontId="5" fillId="0" borderId="78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165" fontId="5" fillId="9" borderId="79" xfId="0" applyNumberFormat="1" applyFont="1" applyFill="1" applyBorder="1" applyAlignment="1">
      <alignment horizontal="center" vertical="center"/>
    </xf>
    <xf numFmtId="4" fontId="50" fillId="0" borderId="0" xfId="0" applyNumberFormat="1" applyFont="1"/>
    <xf numFmtId="4" fontId="51" fillId="0" borderId="0" xfId="0" applyNumberFormat="1" applyFont="1"/>
    <xf numFmtId="168" fontId="3" fillId="0" borderId="0" xfId="0" applyNumberFormat="1" applyFont="1" applyAlignment="1">
      <alignment vertical="center"/>
    </xf>
    <xf numFmtId="0" fontId="49" fillId="8" borderId="114" xfId="0" applyFont="1" applyFill="1" applyBorder="1" applyAlignment="1">
      <alignment horizontal="center" wrapText="1"/>
    </xf>
    <xf numFmtId="0" fontId="49" fillId="8" borderId="115" xfId="0" applyFont="1" applyFill="1" applyBorder="1" applyAlignment="1">
      <alignment horizontal="center"/>
    </xf>
    <xf numFmtId="0" fontId="49" fillId="8" borderId="116" xfId="0" applyFont="1" applyFill="1" applyBorder="1" applyAlignment="1">
      <alignment horizontal="center"/>
    </xf>
    <xf numFmtId="0" fontId="49" fillId="8" borderId="109" xfId="0" applyFont="1" applyFill="1" applyBorder="1" applyAlignment="1">
      <alignment horizontal="center" wrapText="1"/>
    </xf>
    <xf numFmtId="0" fontId="49" fillId="8" borderId="37" xfId="0" applyFont="1" applyFill="1" applyBorder="1" applyAlignment="1">
      <alignment horizontal="center"/>
    </xf>
    <xf numFmtId="0" fontId="49" fillId="8" borderId="110" xfId="0" applyFont="1" applyFill="1" applyBorder="1" applyAlignment="1">
      <alignment horizontal="center"/>
    </xf>
    <xf numFmtId="0" fontId="49" fillId="8" borderId="97" xfId="0" applyFont="1" applyFill="1" applyBorder="1" applyAlignment="1">
      <alignment horizontal="center" wrapText="1"/>
    </xf>
    <xf numFmtId="0" fontId="49" fillId="8" borderId="98" xfId="0" applyFont="1" applyFill="1" applyBorder="1" applyAlignment="1">
      <alignment horizontal="center"/>
    </xf>
    <xf numFmtId="0" fontId="49" fillId="8" borderId="99" xfId="0" applyFont="1" applyFill="1" applyBorder="1" applyAlignment="1">
      <alignment horizontal="center"/>
    </xf>
    <xf numFmtId="0" fontId="4" fillId="8" borderId="72" xfId="0" applyFont="1" applyFill="1" applyBorder="1" applyAlignment="1">
      <alignment horizontal="center" vertical="center"/>
    </xf>
    <xf numFmtId="0" fontId="37" fillId="0" borderId="72" xfId="0" applyFont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3" fillId="9" borderId="72" xfId="0" applyFont="1" applyFill="1" applyBorder="1" applyAlignment="1">
      <alignment horizontal="left" vertical="center"/>
    </xf>
    <xf numFmtId="0" fontId="34" fillId="0" borderId="72" xfId="0" applyFont="1" applyBorder="1" applyAlignment="1">
      <alignment horizontal="left" vertical="center"/>
    </xf>
    <xf numFmtId="0" fontId="4" fillId="2" borderId="78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33" fillId="2" borderId="76" xfId="0" applyFont="1" applyFill="1" applyBorder="1" applyAlignment="1">
      <alignment horizontal="center" vertical="center"/>
    </xf>
    <xf numFmtId="0" fontId="33" fillId="2" borderId="81" xfId="0" applyFont="1" applyFill="1" applyBorder="1" applyAlignment="1">
      <alignment horizontal="center" vertical="center"/>
    </xf>
    <xf numFmtId="0" fontId="33" fillId="2" borderId="80" xfId="0" applyFont="1" applyFill="1" applyBorder="1" applyAlignment="1">
      <alignment horizontal="center" vertical="center"/>
    </xf>
    <xf numFmtId="0" fontId="3" fillId="0" borderId="72" xfId="0" applyFont="1" applyBorder="1" applyAlignment="1">
      <alignment horizontal="left" vertical="center"/>
    </xf>
    <xf numFmtId="0" fontId="3" fillId="12" borderId="72" xfId="0" applyFont="1" applyFill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0" borderId="82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48" fillId="8" borderId="111" xfId="4" applyFont="1" applyFill="1" applyBorder="1" applyAlignment="1">
      <alignment horizontal="center" wrapText="1"/>
    </xf>
    <xf numFmtId="0" fontId="48" fillId="8" borderId="112" xfId="4" applyFont="1" applyFill="1" applyBorder="1" applyAlignment="1">
      <alignment horizontal="center" wrapText="1"/>
    </xf>
    <xf numFmtId="0" fontId="48" fillId="8" borderId="113" xfId="4" applyFont="1" applyFill="1" applyBorder="1" applyAlignment="1">
      <alignment horizontal="center" wrapText="1"/>
    </xf>
    <xf numFmtId="0" fontId="49" fillId="8" borderId="109" xfId="0" applyFont="1" applyFill="1" applyBorder="1" applyAlignment="1">
      <alignment horizontal="center"/>
    </xf>
    <xf numFmtId="0" fontId="4" fillId="2" borderId="72" xfId="0" applyFont="1" applyFill="1" applyBorder="1" applyAlignment="1">
      <alignment horizontal="center" vertical="center"/>
    </xf>
    <xf numFmtId="0" fontId="3" fillId="8" borderId="108" xfId="0" applyFont="1" applyFill="1" applyBorder="1" applyAlignment="1">
      <alignment horizontal="center" vertical="center"/>
    </xf>
    <xf numFmtId="0" fontId="36" fillId="2" borderId="72" xfId="0" applyFont="1" applyFill="1" applyBorder="1" applyAlignment="1">
      <alignment horizontal="center" vertical="center"/>
    </xf>
    <xf numFmtId="167" fontId="3" fillId="5" borderId="72" xfId="0" applyNumberFormat="1" applyFont="1" applyFill="1" applyBorder="1" applyAlignment="1">
      <alignment horizontal="center" vertical="center"/>
    </xf>
    <xf numFmtId="0" fontId="42" fillId="0" borderId="78" xfId="0" applyFont="1" applyBorder="1" applyAlignment="1">
      <alignment horizontal="center" vertical="center" wrapText="1"/>
    </xf>
    <xf numFmtId="0" fontId="42" fillId="0" borderId="82" xfId="0" applyFont="1" applyBorder="1" applyAlignment="1">
      <alignment horizontal="center" vertical="center" wrapText="1"/>
    </xf>
    <xf numFmtId="0" fontId="42" fillId="0" borderId="79" xfId="0" applyFont="1" applyBorder="1" applyAlignment="1">
      <alignment horizontal="center" vertical="center" wrapText="1"/>
    </xf>
    <xf numFmtId="0" fontId="3" fillId="8" borderId="72" xfId="0" applyFont="1" applyFill="1" applyBorder="1" applyAlignment="1">
      <alignment horizontal="center" vertical="center"/>
    </xf>
    <xf numFmtId="0" fontId="3" fillId="4" borderId="72" xfId="0" quotePrefix="1" applyFont="1" applyFill="1" applyBorder="1" applyAlignment="1">
      <alignment horizontal="center" vertical="center"/>
    </xf>
    <xf numFmtId="0" fontId="3" fillId="4" borderId="72" xfId="0" applyFont="1" applyFill="1" applyBorder="1" applyAlignment="1">
      <alignment horizontal="center" vertical="center"/>
    </xf>
    <xf numFmtId="0" fontId="3" fillId="0" borderId="72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/>
    </xf>
    <xf numFmtId="0" fontId="3" fillId="4" borderId="72" xfId="0" applyFont="1" applyFill="1" applyBorder="1" applyAlignment="1">
      <alignment horizontal="center" vertical="center" wrapText="1"/>
    </xf>
    <xf numFmtId="0" fontId="3" fillId="4" borderId="78" xfId="0" applyFont="1" applyFill="1" applyBorder="1" applyAlignment="1">
      <alignment horizontal="left" vertical="center"/>
    </xf>
    <xf numFmtId="0" fontId="3" fillId="4" borderId="82" xfId="0" applyFont="1" applyFill="1" applyBorder="1" applyAlignment="1">
      <alignment horizontal="left" vertical="center"/>
    </xf>
    <xf numFmtId="0" fontId="3" fillId="4" borderId="79" xfId="0" applyFont="1" applyFill="1" applyBorder="1" applyAlignment="1">
      <alignment horizontal="left" vertical="center"/>
    </xf>
    <xf numFmtId="0" fontId="4" fillId="2" borderId="72" xfId="0" applyFont="1" applyFill="1" applyBorder="1" applyAlignment="1">
      <alignment vertical="center"/>
    </xf>
    <xf numFmtId="0" fontId="36" fillId="4" borderId="72" xfId="0" applyFont="1" applyFill="1" applyBorder="1" applyAlignment="1">
      <alignment horizontal="center" vertical="center" wrapText="1"/>
    </xf>
    <xf numFmtId="0" fontId="3" fillId="4" borderId="72" xfId="0" applyFont="1" applyFill="1" applyBorder="1" applyAlignment="1">
      <alignment horizontal="left" vertical="center"/>
    </xf>
    <xf numFmtId="0" fontId="4" fillId="5" borderId="72" xfId="0" applyFont="1" applyFill="1" applyBorder="1" applyAlignment="1">
      <alignment horizontal="center" vertical="center"/>
    </xf>
    <xf numFmtId="0" fontId="46" fillId="5" borderId="72" xfId="0" applyFont="1" applyFill="1" applyBorder="1" applyAlignment="1">
      <alignment horizontal="center" vertical="center"/>
    </xf>
    <xf numFmtId="14" fontId="3" fillId="5" borderId="72" xfId="0" applyNumberFormat="1" applyFont="1" applyFill="1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/>
    </xf>
    <xf numFmtId="9" fontId="45" fillId="4" borderId="72" xfId="0" applyNumberFormat="1" applyFont="1" applyFill="1" applyBorder="1" applyAlignment="1">
      <alignment horizontal="center" vertical="center"/>
    </xf>
    <xf numFmtId="0" fontId="45" fillId="4" borderId="72" xfId="0" applyFont="1" applyFill="1" applyBorder="1" applyAlignment="1">
      <alignment horizontal="center" vertical="center"/>
    </xf>
    <xf numFmtId="0" fontId="3" fillId="12" borderId="78" xfId="0" applyFont="1" applyFill="1" applyBorder="1" applyAlignment="1">
      <alignment horizontal="left" vertical="center"/>
    </xf>
    <xf numFmtId="0" fontId="3" fillId="12" borderId="82" xfId="0" applyFont="1" applyFill="1" applyBorder="1" applyAlignment="1">
      <alignment horizontal="left" vertical="center"/>
    </xf>
    <xf numFmtId="0" fontId="3" fillId="12" borderId="79" xfId="0" applyFont="1" applyFill="1" applyBorder="1" applyAlignment="1">
      <alignment horizontal="left" vertical="center"/>
    </xf>
    <xf numFmtId="0" fontId="9" fillId="4" borderId="78" xfId="0" applyFont="1" applyFill="1" applyBorder="1" applyAlignment="1">
      <alignment horizontal="center" vertical="center"/>
    </xf>
    <xf numFmtId="0" fontId="9" fillId="4" borderId="82" xfId="0" applyFont="1" applyFill="1" applyBorder="1" applyAlignment="1">
      <alignment horizontal="center" vertical="center"/>
    </xf>
    <xf numFmtId="0" fontId="9" fillId="4" borderId="79" xfId="0" applyFont="1" applyFill="1" applyBorder="1" applyAlignment="1">
      <alignment horizontal="center" vertical="center"/>
    </xf>
    <xf numFmtId="0" fontId="36" fillId="2" borderId="76" xfId="0" applyFont="1" applyFill="1" applyBorder="1" applyAlignment="1">
      <alignment horizontal="center" vertical="center"/>
    </xf>
    <xf numFmtId="0" fontId="36" fillId="2" borderId="81" xfId="0" applyFont="1" applyFill="1" applyBorder="1" applyAlignment="1">
      <alignment horizontal="center" vertical="center"/>
    </xf>
    <xf numFmtId="0" fontId="36" fillId="2" borderId="96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 wrapText="1"/>
    </xf>
    <xf numFmtId="0" fontId="3" fillId="4" borderId="82" xfId="0" applyFont="1" applyFill="1" applyBorder="1" applyAlignment="1">
      <alignment horizontal="center" vertical="center" wrapText="1"/>
    </xf>
    <xf numFmtId="0" fontId="3" fillId="4" borderId="79" xfId="0" applyFont="1" applyFill="1" applyBorder="1" applyAlignment="1">
      <alignment horizontal="center" vertical="center" wrapText="1"/>
    </xf>
    <xf numFmtId="165" fontId="5" fillId="0" borderId="72" xfId="0" applyNumberFormat="1" applyFont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3" fillId="4" borderId="82" xfId="0" applyFont="1" applyFill="1" applyBorder="1" applyAlignment="1">
      <alignment horizontal="center" vertical="center"/>
    </xf>
    <xf numFmtId="0" fontId="3" fillId="4" borderId="79" xfId="0" applyFont="1" applyFill="1" applyBorder="1" applyAlignment="1">
      <alignment horizontal="center" vertical="center"/>
    </xf>
    <xf numFmtId="0" fontId="4" fillId="2" borderId="100" xfId="0" applyFont="1" applyFill="1" applyBorder="1" applyAlignment="1">
      <alignment horizontal="center" vertical="center"/>
    </xf>
    <xf numFmtId="0" fontId="4" fillId="2" borderId="101" xfId="0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/>
    </xf>
    <xf numFmtId="0" fontId="3" fillId="0" borderId="89" xfId="0" applyFont="1" applyBorder="1" applyAlignment="1">
      <alignment horizontal="left" vertical="center"/>
    </xf>
    <xf numFmtId="0" fontId="3" fillId="0" borderId="9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94" xfId="0" applyFont="1" applyBorder="1" applyAlignment="1">
      <alignment horizontal="left" vertical="center"/>
    </xf>
    <xf numFmtId="0" fontId="36" fillId="2" borderId="97" xfId="0" applyFont="1" applyFill="1" applyBorder="1" applyAlignment="1">
      <alignment horizontal="center" vertical="center"/>
    </xf>
    <xf numFmtId="0" fontId="36" fillId="2" borderId="98" xfId="0" applyFont="1" applyFill="1" applyBorder="1" applyAlignment="1">
      <alignment horizontal="center" vertical="center"/>
    </xf>
    <xf numFmtId="0" fontId="36" fillId="2" borderId="99" xfId="0" applyFont="1" applyFill="1" applyBorder="1" applyAlignment="1">
      <alignment horizontal="center" vertical="center"/>
    </xf>
    <xf numFmtId="0" fontId="38" fillId="4" borderId="78" xfId="0" applyFont="1" applyFill="1" applyBorder="1" applyAlignment="1">
      <alignment horizontal="center" vertical="center"/>
    </xf>
    <xf numFmtId="0" fontId="38" fillId="4" borderId="82" xfId="0" applyFont="1" applyFill="1" applyBorder="1" applyAlignment="1">
      <alignment horizontal="center" vertical="center"/>
    </xf>
    <xf numFmtId="0" fontId="38" fillId="4" borderId="79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center" vertical="center"/>
    </xf>
    <xf numFmtId="0" fontId="3" fillId="4" borderId="83" xfId="0" applyFont="1" applyFill="1" applyBorder="1" applyAlignment="1">
      <alignment horizontal="center" vertical="center"/>
    </xf>
    <xf numFmtId="0" fontId="3" fillId="4" borderId="84" xfId="0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" fillId="4" borderId="76" xfId="0" applyFont="1" applyFill="1" applyBorder="1" applyAlignment="1">
      <alignment horizontal="center" vertical="center"/>
    </xf>
    <xf numFmtId="0" fontId="3" fillId="4" borderId="81" xfId="0" applyFont="1" applyFill="1" applyBorder="1" applyAlignment="1">
      <alignment horizontal="center" vertical="center"/>
    </xf>
    <xf numFmtId="0" fontId="3" fillId="4" borderId="80" xfId="0" applyFont="1" applyFill="1" applyBorder="1" applyAlignment="1">
      <alignment horizontal="center" vertical="center"/>
    </xf>
    <xf numFmtId="0" fontId="38" fillId="2" borderId="76" xfId="0" applyFont="1" applyFill="1" applyBorder="1" applyAlignment="1">
      <alignment horizontal="center" vertical="center"/>
    </xf>
    <xf numFmtId="0" fontId="38" fillId="2" borderId="80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38" fillId="2" borderId="81" xfId="0" applyFont="1" applyFill="1" applyBorder="1" applyAlignment="1">
      <alignment horizontal="center" vertical="center"/>
    </xf>
    <xf numFmtId="0" fontId="4" fillId="2" borderId="105" xfId="0" applyFont="1" applyFill="1" applyBorder="1" applyAlignment="1">
      <alignment horizontal="center" vertical="center"/>
    </xf>
    <xf numFmtId="0" fontId="4" fillId="2" borderId="106" xfId="0" applyFont="1" applyFill="1" applyBorder="1" applyAlignment="1">
      <alignment horizontal="center" vertical="center"/>
    </xf>
    <xf numFmtId="0" fontId="3" fillId="0" borderId="85" xfId="0" applyFont="1" applyBorder="1" applyAlignment="1">
      <alignment vertical="center"/>
    </xf>
    <xf numFmtId="0" fontId="3" fillId="0" borderId="104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12" fillId="5" borderId="102" xfId="0" applyFont="1" applyFill="1" applyBorder="1" applyAlignment="1">
      <alignment horizontal="center" vertical="center" wrapText="1"/>
    </xf>
    <xf numFmtId="0" fontId="12" fillId="5" borderId="101" xfId="0" applyFont="1" applyFill="1" applyBorder="1" applyAlignment="1">
      <alignment horizontal="center" vertical="center" wrapText="1"/>
    </xf>
    <xf numFmtId="0" fontId="12" fillId="5" borderId="103" xfId="0" applyFont="1" applyFill="1" applyBorder="1" applyAlignment="1">
      <alignment horizontal="center" vertical="center" wrapText="1"/>
    </xf>
    <xf numFmtId="0" fontId="12" fillId="5" borderId="78" xfId="0" applyFont="1" applyFill="1" applyBorder="1" applyAlignment="1">
      <alignment horizontal="center" vertical="center" wrapText="1"/>
    </xf>
    <xf numFmtId="0" fontId="12" fillId="5" borderId="82" xfId="0" applyFont="1" applyFill="1" applyBorder="1" applyAlignment="1">
      <alignment horizontal="center" vertical="center" wrapText="1"/>
    </xf>
    <xf numFmtId="0" fontId="12" fillId="5" borderId="79" xfId="0" applyFont="1" applyFill="1" applyBorder="1" applyAlignment="1">
      <alignment horizontal="center" vertical="center" wrapText="1"/>
    </xf>
    <xf numFmtId="0" fontId="4" fillId="2" borderId="107" xfId="0" applyFont="1" applyFill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10" fontId="8" fillId="5" borderId="72" xfId="0" applyNumberFormat="1" applyFont="1" applyFill="1" applyBorder="1" applyAlignment="1">
      <alignment horizontal="center" vertical="center"/>
    </xf>
    <xf numFmtId="0" fontId="38" fillId="2" borderId="72" xfId="0" applyFont="1" applyFill="1" applyBorder="1" applyAlignment="1">
      <alignment horizontal="center" vertical="center"/>
    </xf>
    <xf numFmtId="0" fontId="43" fillId="2" borderId="97" xfId="0" applyFont="1" applyFill="1" applyBorder="1" applyAlignment="1">
      <alignment horizontal="center" vertical="center"/>
    </xf>
    <xf numFmtId="0" fontId="43" fillId="2" borderId="98" xfId="0" applyFont="1" applyFill="1" applyBorder="1" applyAlignment="1">
      <alignment horizontal="center" vertical="center"/>
    </xf>
    <xf numFmtId="0" fontId="43" fillId="2" borderId="99" xfId="0" applyFont="1" applyFill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47" fillId="0" borderId="72" xfId="0" applyFont="1" applyFill="1" applyBorder="1" applyAlignment="1">
      <alignment horizontal="left" vertical="center" wrapText="1"/>
    </xf>
    <xf numFmtId="0" fontId="4" fillId="2" borderId="72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left" vertical="center"/>
    </xf>
    <xf numFmtId="0" fontId="33" fillId="2" borderId="72" xfId="0" applyFont="1" applyFill="1" applyBorder="1" applyAlignment="1">
      <alignment horizontal="center" vertical="center"/>
    </xf>
    <xf numFmtId="168" fontId="3" fillId="0" borderId="72" xfId="0" applyNumberFormat="1" applyFont="1" applyBorder="1" applyAlignment="1">
      <alignment horizontal="center" vertical="center"/>
    </xf>
    <xf numFmtId="169" fontId="3" fillId="0" borderId="72" xfId="0" applyNumberFormat="1" applyFont="1" applyBorder="1" applyAlignment="1">
      <alignment horizontal="center" vertical="center"/>
    </xf>
    <xf numFmtId="165" fontId="3" fillId="8" borderId="97" xfId="0" applyNumberFormat="1" applyFont="1" applyFill="1" applyBorder="1" applyAlignment="1">
      <alignment horizontal="center" vertical="center"/>
    </xf>
    <xf numFmtId="165" fontId="3" fillId="8" borderId="98" xfId="0" applyNumberFormat="1" applyFont="1" applyFill="1" applyBorder="1" applyAlignment="1">
      <alignment horizontal="center" vertical="center"/>
    </xf>
    <xf numFmtId="165" fontId="3" fillId="8" borderId="99" xfId="0" applyNumberFormat="1" applyFont="1" applyFill="1" applyBorder="1" applyAlignment="1">
      <alignment horizontal="center" vertical="center"/>
    </xf>
    <xf numFmtId="0" fontId="4" fillId="13" borderId="78" xfId="0" applyFont="1" applyFill="1" applyBorder="1" applyAlignment="1">
      <alignment horizontal="center" vertical="center"/>
    </xf>
    <xf numFmtId="0" fontId="4" fillId="13" borderId="82" xfId="0" applyFont="1" applyFill="1" applyBorder="1" applyAlignment="1">
      <alignment horizontal="center" vertical="center"/>
    </xf>
    <xf numFmtId="0" fontId="4" fillId="13" borderId="79" xfId="0" applyFont="1" applyFill="1" applyBorder="1" applyAlignment="1">
      <alignment horizontal="center" vertical="center"/>
    </xf>
    <xf numFmtId="0" fontId="24" fillId="7" borderId="57" xfId="0" applyFont="1" applyFill="1" applyBorder="1" applyAlignment="1">
      <alignment horizontal="center" vertical="center" wrapText="1"/>
    </xf>
    <xf numFmtId="0" fontId="24" fillId="7" borderId="69" xfId="0" applyFont="1" applyFill="1" applyBorder="1" applyAlignment="1">
      <alignment horizontal="center" vertical="center" wrapText="1"/>
    </xf>
    <xf numFmtId="0" fontId="24" fillId="7" borderId="54" xfId="0" applyFont="1" applyFill="1" applyBorder="1" applyAlignment="1">
      <alignment horizontal="center" vertical="center" wrapText="1"/>
    </xf>
    <xf numFmtId="0" fontId="24" fillId="7" borderId="39" xfId="0" applyFont="1" applyFill="1" applyBorder="1" applyAlignment="1">
      <alignment horizontal="center" vertical="center"/>
    </xf>
    <xf numFmtId="0" fontId="21" fillId="0" borderId="51" xfId="0" applyFont="1" applyBorder="1" applyAlignment="1">
      <alignment horizontal="left" vertical="center" wrapText="1"/>
    </xf>
    <xf numFmtId="0" fontId="21" fillId="0" borderId="52" xfId="0" applyFont="1" applyBorder="1" applyAlignment="1">
      <alignment horizontal="left" vertical="center" wrapText="1"/>
    </xf>
    <xf numFmtId="0" fontId="19" fillId="7" borderId="39" xfId="0" applyFont="1" applyFill="1" applyBorder="1" applyAlignment="1">
      <alignment horizontal="center" vertical="center"/>
    </xf>
    <xf numFmtId="49" fontId="21" fillId="0" borderId="42" xfId="0" applyNumberFormat="1" applyFont="1" applyBorder="1" applyAlignment="1">
      <alignment horizontal="right" vertical="center" wrapText="1"/>
    </xf>
    <xf numFmtId="49" fontId="21" fillId="0" borderId="43" xfId="0" applyNumberFormat="1" applyFont="1" applyBorder="1" applyAlignment="1">
      <alignment horizontal="right" vertical="center" wrapText="1"/>
    </xf>
    <xf numFmtId="49" fontId="21" fillId="0" borderId="46" xfId="0" applyNumberFormat="1" applyFont="1" applyBorder="1" applyAlignment="1">
      <alignment horizontal="right" vertical="center" wrapText="1"/>
    </xf>
    <xf numFmtId="49" fontId="21" fillId="0" borderId="47" xfId="0" applyNumberFormat="1" applyFont="1" applyBorder="1" applyAlignment="1">
      <alignment horizontal="right" vertical="center" wrapText="1"/>
    </xf>
    <xf numFmtId="0" fontId="24" fillId="7" borderId="39" xfId="0" applyFont="1" applyFill="1" applyBorder="1" applyAlignment="1">
      <alignment horizontal="left" vertical="center"/>
    </xf>
    <xf numFmtId="0" fontId="21" fillId="0" borderId="42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24" fillId="7" borderId="39" xfId="4" applyFont="1" applyFill="1" applyBorder="1" applyAlignment="1">
      <alignment horizontal="left" vertical="center"/>
    </xf>
    <xf numFmtId="0" fontId="24" fillId="0" borderId="42" xfId="4" applyFont="1" applyBorder="1" applyAlignment="1">
      <alignment horizontal="left" vertical="center" wrapText="1"/>
    </xf>
    <xf numFmtId="0" fontId="24" fillId="0" borderId="48" xfId="4" applyFont="1" applyBorder="1" applyAlignment="1">
      <alignment horizontal="left" vertical="center" wrapText="1"/>
    </xf>
    <xf numFmtId="0" fontId="24" fillId="0" borderId="62" xfId="4" applyFont="1" applyBorder="1" applyAlignment="1">
      <alignment horizontal="center" vertical="center" wrapText="1"/>
    </xf>
    <xf numFmtId="0" fontId="24" fillId="0" borderId="63" xfId="4" applyFont="1" applyBorder="1" applyAlignment="1">
      <alignment horizontal="center" vertical="center" wrapText="1"/>
    </xf>
    <xf numFmtId="0" fontId="21" fillId="0" borderId="46" xfId="4" applyFont="1" applyBorder="1" applyAlignment="1">
      <alignment horizontal="left" vertical="center" wrapText="1"/>
    </xf>
    <xf numFmtId="0" fontId="21" fillId="0" borderId="54" xfId="4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24" fillId="7" borderId="0" xfId="4" applyFont="1" applyFill="1" applyAlignment="1">
      <alignment horizontal="center" vertical="center"/>
    </xf>
    <xf numFmtId="0" fontId="24" fillId="0" borderId="56" xfId="4" applyFont="1" applyBorder="1" applyAlignment="1">
      <alignment horizontal="center" vertical="center" wrapText="1"/>
    </xf>
    <xf numFmtId="0" fontId="24" fillId="0" borderId="58" xfId="4" applyFont="1" applyBorder="1" applyAlignment="1">
      <alignment horizontal="center" vertical="center" wrapText="1"/>
    </xf>
    <xf numFmtId="0" fontId="24" fillId="0" borderId="43" xfId="4" applyFont="1" applyBorder="1" applyAlignment="1">
      <alignment horizontal="center" vertical="center" wrapText="1"/>
    </xf>
    <xf numFmtId="0" fontId="21" fillId="0" borderId="51" xfId="4" applyFont="1" applyBorder="1" applyAlignment="1">
      <alignment horizontal="left" vertical="center" wrapText="1"/>
    </xf>
    <xf numFmtId="0" fontId="21" fillId="0" borderId="52" xfId="4" applyFont="1" applyBorder="1" applyAlignment="1">
      <alignment horizontal="left" vertical="center" wrapText="1"/>
    </xf>
    <xf numFmtId="0" fontId="24" fillId="0" borderId="57" xfId="4" applyFont="1" applyBorder="1" applyAlignment="1">
      <alignment horizontal="center" vertical="center" wrapText="1"/>
    </xf>
    <xf numFmtId="0" fontId="24" fillId="0" borderId="69" xfId="4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7" borderId="39" xfId="4" applyFont="1" applyFill="1" applyBorder="1" applyAlignment="1">
      <alignment horizontal="left" vertical="center" wrapText="1"/>
    </xf>
    <xf numFmtId="0" fontId="24" fillId="0" borderId="54" xfId="4" applyFont="1" applyBorder="1" applyAlignment="1">
      <alignment horizontal="center" vertical="center" wrapText="1"/>
    </xf>
    <xf numFmtId="0" fontId="24" fillId="0" borderId="70" xfId="4" applyFont="1" applyBorder="1" applyAlignment="1">
      <alignment horizontal="center" vertical="center" wrapText="1"/>
    </xf>
    <xf numFmtId="0" fontId="24" fillId="0" borderId="71" xfId="4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9" fontId="9" fillId="4" borderId="26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5" fontId="5" fillId="0" borderId="8" xfId="0" applyNumberFormat="1" applyFont="1" applyBorder="1" applyAlignment="1">
      <alignment horizontal="center" vertical="center"/>
    </xf>
    <xf numFmtId="0" fontId="24" fillId="7" borderId="67" xfId="0" applyFont="1" applyFill="1" applyBorder="1" applyAlignment="1">
      <alignment horizontal="center" vertical="center" wrapText="1"/>
    </xf>
    <xf numFmtId="0" fontId="24" fillId="7" borderId="68" xfId="0" applyFont="1" applyFill="1" applyBorder="1" applyAlignment="1">
      <alignment horizontal="center" vertical="center" wrapText="1"/>
    </xf>
    <xf numFmtId="0" fontId="24" fillId="7" borderId="52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8" xfId="0" applyFont="1" applyBorder="1" applyAlignment="1">
      <alignment horizontal="left" vertical="center" wrapText="1"/>
    </xf>
    <xf numFmtId="0" fontId="24" fillId="7" borderId="0" xfId="4" applyFont="1" applyFill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7" fontId="3" fillId="5" borderId="24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2" borderId="1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2" fillId="5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9" fontId="3" fillId="0" borderId="12" xfId="0" applyNumberFormat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/>
    <cellStyle name="Normal" xfId="0" builtinId="0"/>
    <cellStyle name="Normal 3" xfId="4"/>
    <cellStyle name="Porcentagem" xfId="2" builtinId="5"/>
    <cellStyle name="Texto Explicativo" xfId="1" builtinId="53" customBuiltin="1"/>
    <cellStyle name="Vírgula 2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IT1048568"/>
  <sheetViews>
    <sheetView showGridLines="0" tabSelected="1" topLeftCell="A148" zoomScale="70" zoomScaleNormal="70" zoomScaleSheetLayoutView="70" workbookViewId="0">
      <selection sqref="A1:R161"/>
    </sheetView>
  </sheetViews>
  <sheetFormatPr defaultColWidth="8.7109375" defaultRowHeight="15.75" x14ac:dyDescent="0.2"/>
  <cols>
    <col min="1" max="8" width="12.42578125" style="12" customWidth="1"/>
    <col min="9" max="9" width="26.7109375" style="12" customWidth="1"/>
    <col min="10" max="10" width="14.140625" style="12" customWidth="1"/>
    <col min="11" max="11" width="31.5703125" style="12" customWidth="1"/>
    <col min="12" max="12" width="31.7109375" style="12" customWidth="1"/>
    <col min="13" max="13" width="19.140625" style="12" bestFit="1" customWidth="1"/>
    <col min="14" max="14" width="13.42578125" style="12" bestFit="1" customWidth="1"/>
    <col min="15" max="15" width="15.42578125" style="12" customWidth="1"/>
    <col min="16" max="16" width="12.42578125" style="12" customWidth="1"/>
    <col min="17" max="17" width="12" style="12" customWidth="1"/>
    <col min="18" max="18" width="3.7109375" style="12" customWidth="1"/>
    <col min="19" max="254" width="12.42578125" style="12" customWidth="1"/>
    <col min="255" max="1022" width="12.42578125" style="45" customWidth="1"/>
    <col min="1023" max="16384" width="8.7109375" style="45"/>
  </cols>
  <sheetData>
    <row r="1" spans="1:12" ht="21.75" customHeight="1" thickTop="1" thickBot="1" x14ac:dyDescent="0.25">
      <c r="A1" s="279" t="s">
        <v>23</v>
      </c>
      <c r="B1" s="279"/>
      <c r="C1" s="279"/>
      <c r="D1" s="279"/>
      <c r="E1" s="279"/>
      <c r="F1" s="279"/>
      <c r="G1" s="279"/>
      <c r="H1" s="279"/>
      <c r="I1" s="279"/>
      <c r="J1" s="287" t="s">
        <v>258</v>
      </c>
      <c r="K1" s="288"/>
    </row>
    <row r="2" spans="1:12" ht="21.75" customHeight="1" thickTop="1" thickBot="1" x14ac:dyDescent="0.25">
      <c r="A2" s="295" t="s">
        <v>0</v>
      </c>
      <c r="B2" s="295"/>
      <c r="C2" s="295"/>
      <c r="D2" s="299" t="s">
        <v>255</v>
      </c>
      <c r="E2" s="299"/>
      <c r="F2" s="299"/>
      <c r="G2" s="299"/>
      <c r="H2" s="299"/>
      <c r="I2" s="299"/>
      <c r="J2" s="288"/>
      <c r="K2" s="288"/>
    </row>
    <row r="3" spans="1:12" ht="21.75" customHeight="1" thickTop="1" thickBot="1" x14ac:dyDescent="0.25">
      <c r="A3" s="295" t="s">
        <v>1</v>
      </c>
      <c r="B3" s="295"/>
      <c r="C3" s="295"/>
      <c r="D3" s="290" t="s">
        <v>258</v>
      </c>
      <c r="E3" s="290"/>
      <c r="F3" s="290"/>
      <c r="G3" s="290"/>
      <c r="H3" s="290"/>
      <c r="I3" s="290"/>
      <c r="J3" s="288"/>
      <c r="K3" s="288"/>
      <c r="L3" s="178"/>
    </row>
    <row r="4" spans="1:12" ht="21.75" customHeight="1" thickTop="1" thickBot="1" x14ac:dyDescent="0.25">
      <c r="A4" s="295" t="s">
        <v>2</v>
      </c>
      <c r="B4" s="295"/>
      <c r="C4" s="295"/>
      <c r="D4" s="300" t="s">
        <v>258</v>
      </c>
      <c r="E4" s="300"/>
      <c r="F4" s="300"/>
      <c r="G4" s="214" t="s">
        <v>3</v>
      </c>
      <c r="H4" s="301" t="s">
        <v>258</v>
      </c>
      <c r="I4" s="301"/>
      <c r="J4" s="288"/>
      <c r="K4" s="288"/>
    </row>
    <row r="5" spans="1:12" ht="21.75" customHeight="1" thickTop="1" thickBot="1" x14ac:dyDescent="0.25">
      <c r="A5" s="295" t="s">
        <v>24</v>
      </c>
      <c r="B5" s="295"/>
      <c r="C5" s="295"/>
      <c r="D5" s="296" t="s">
        <v>248</v>
      </c>
      <c r="E5" s="296"/>
      <c r="F5" s="296"/>
      <c r="G5" s="296"/>
      <c r="H5" s="296"/>
      <c r="I5" s="296"/>
      <c r="J5" s="288"/>
      <c r="K5" s="288"/>
    </row>
    <row r="6" spans="1:12" ht="21.75" customHeight="1" thickTop="1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21.75" customHeight="1" thickTop="1" thickBot="1" x14ac:dyDescent="0.25">
      <c r="A7" s="180" t="s">
        <v>25</v>
      </c>
      <c r="B7" s="297" t="s">
        <v>262</v>
      </c>
      <c r="C7" s="297"/>
      <c r="D7" s="297"/>
      <c r="E7" s="297"/>
      <c r="F7" s="298" t="s">
        <v>142</v>
      </c>
      <c r="G7" s="298"/>
      <c r="H7" s="298"/>
      <c r="I7" s="298"/>
      <c r="J7" s="298"/>
      <c r="K7" s="298"/>
    </row>
    <row r="8" spans="1:12" ht="21.75" customHeight="1" thickTop="1" thickBot="1" x14ac:dyDescent="0.25">
      <c r="A8" s="180" t="s">
        <v>25</v>
      </c>
      <c r="B8" s="292" t="s">
        <v>5</v>
      </c>
      <c r="C8" s="293"/>
      <c r="D8" s="293"/>
      <c r="E8" s="293"/>
      <c r="F8" s="293"/>
      <c r="G8" s="293"/>
      <c r="H8" s="293"/>
      <c r="I8" s="293"/>
      <c r="J8" s="294"/>
      <c r="K8" s="215" t="s">
        <v>366</v>
      </c>
    </row>
    <row r="9" spans="1:12" ht="21.75" customHeight="1" thickTop="1" thickBot="1" x14ac:dyDescent="0.25">
      <c r="A9" s="180" t="s">
        <v>25</v>
      </c>
      <c r="B9" s="292" t="s">
        <v>263</v>
      </c>
      <c r="C9" s="293"/>
      <c r="D9" s="293"/>
      <c r="E9" s="293"/>
      <c r="F9" s="293"/>
      <c r="G9" s="293"/>
      <c r="H9" s="293"/>
      <c r="I9" s="293"/>
      <c r="J9" s="294"/>
      <c r="K9" s="233" t="s">
        <v>379</v>
      </c>
    </row>
    <row r="10" spans="1:12" ht="21.75" customHeight="1" thickTop="1" thickBot="1" x14ac:dyDescent="0.25">
      <c r="A10" s="180" t="s">
        <v>25</v>
      </c>
      <c r="B10" s="292" t="s">
        <v>264</v>
      </c>
      <c r="C10" s="293"/>
      <c r="D10" s="293"/>
      <c r="E10" s="293"/>
      <c r="F10" s="293"/>
      <c r="G10" s="293"/>
      <c r="H10" s="293"/>
      <c r="I10" s="293"/>
      <c r="J10" s="294"/>
      <c r="K10" s="233" t="s">
        <v>367</v>
      </c>
    </row>
    <row r="11" spans="1:12" ht="21.75" customHeight="1" thickTop="1" thickBot="1" x14ac:dyDescent="0.25">
      <c r="A11" s="180" t="s">
        <v>25</v>
      </c>
      <c r="B11" s="292" t="s">
        <v>7</v>
      </c>
      <c r="C11" s="293"/>
      <c r="D11" s="293"/>
      <c r="E11" s="293"/>
      <c r="F11" s="293"/>
      <c r="G11" s="293"/>
      <c r="H11" s="293"/>
      <c r="I11" s="293"/>
      <c r="J11" s="294"/>
      <c r="K11" s="234">
        <v>101</v>
      </c>
    </row>
    <row r="12" spans="1:12" ht="35.25" customHeight="1" thickTop="1" thickBot="1" x14ac:dyDescent="0.25">
      <c r="A12" s="313" t="s">
        <v>331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5"/>
    </row>
    <row r="13" spans="1:12" ht="39" customHeight="1" thickTop="1" thickBot="1" x14ac:dyDescent="0.25">
      <c r="A13" s="313" t="s">
        <v>332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5"/>
    </row>
    <row r="14" spans="1:12" ht="21.75" customHeight="1" thickTop="1" thickBo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2" ht="21.75" customHeight="1" thickTop="1" thickBot="1" x14ac:dyDescent="0.25">
      <c r="A15" s="279" t="s">
        <v>26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</row>
    <row r="16" spans="1:12" ht="21.75" customHeight="1" thickTop="1" thickBot="1" x14ac:dyDescent="0.25">
      <c r="A16" s="181">
        <v>1</v>
      </c>
      <c r="B16" s="292" t="s">
        <v>337</v>
      </c>
      <c r="C16" s="293"/>
      <c r="D16" s="293"/>
      <c r="E16" s="293"/>
      <c r="F16" s="293"/>
      <c r="G16" s="293"/>
      <c r="H16" s="293"/>
      <c r="I16" s="293"/>
      <c r="J16" s="294"/>
      <c r="K16" s="232" t="s">
        <v>317</v>
      </c>
    </row>
    <row r="17" spans="1:26" ht="21.75" customHeight="1" thickTop="1" thickBot="1" x14ac:dyDescent="0.25">
      <c r="A17" s="181">
        <v>2</v>
      </c>
      <c r="B17" s="297" t="s">
        <v>266</v>
      </c>
      <c r="C17" s="297"/>
      <c r="D17" s="297"/>
      <c r="E17" s="297"/>
      <c r="F17" s="297"/>
      <c r="G17" s="297"/>
      <c r="H17" s="297"/>
      <c r="I17" s="297"/>
      <c r="J17" s="297"/>
      <c r="K17" s="230" t="s">
        <v>257</v>
      </c>
    </row>
    <row r="18" spans="1:26" ht="21.75" customHeight="1" thickTop="1" thickBot="1" x14ac:dyDescent="0.25">
      <c r="A18" s="181">
        <v>3</v>
      </c>
      <c r="B18" s="292" t="s">
        <v>8</v>
      </c>
      <c r="C18" s="293"/>
      <c r="D18" s="293"/>
      <c r="E18" s="293"/>
      <c r="F18" s="293"/>
      <c r="G18" s="293"/>
      <c r="H18" s="293"/>
      <c r="I18" s="293"/>
      <c r="J18" s="294"/>
      <c r="K18" s="231">
        <v>10800</v>
      </c>
      <c r="L18" s="286" t="s">
        <v>396</v>
      </c>
      <c r="M18" s="286"/>
      <c r="N18" s="286"/>
      <c r="O18" s="286"/>
      <c r="P18" s="286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spans="1:26" ht="21.75" customHeight="1" thickTop="1" thickBot="1" x14ac:dyDescent="0.25">
      <c r="A19" s="181">
        <v>4</v>
      </c>
      <c r="B19" s="292" t="s">
        <v>265</v>
      </c>
      <c r="C19" s="293"/>
      <c r="D19" s="293"/>
      <c r="E19" s="293"/>
      <c r="F19" s="293"/>
      <c r="G19" s="293"/>
      <c r="H19" s="293"/>
      <c r="I19" s="293"/>
      <c r="J19" s="294"/>
      <c r="K19" s="215" t="s">
        <v>256</v>
      </c>
      <c r="L19" s="45"/>
      <c r="M19" s="45"/>
      <c r="N19" s="45"/>
      <c r="O19" s="45"/>
      <c r="P19" s="45"/>
      <c r="Q19" s="45"/>
      <c r="R19" s="45"/>
      <c r="S19" s="45"/>
      <c r="T19" s="45"/>
      <c r="U19" s="45"/>
    </row>
    <row r="20" spans="1:26" ht="21.75" customHeight="1" thickTop="1" thickBot="1" x14ac:dyDescent="0.25">
      <c r="A20" s="181">
        <v>5</v>
      </c>
      <c r="B20" s="292" t="s">
        <v>338</v>
      </c>
      <c r="C20" s="293"/>
      <c r="D20" s="293"/>
      <c r="E20" s="293"/>
      <c r="F20" s="293"/>
      <c r="G20" s="293"/>
      <c r="H20" s="293"/>
      <c r="I20" s="293"/>
      <c r="J20" s="294"/>
      <c r="K20" s="230" t="s">
        <v>395</v>
      </c>
      <c r="L20" s="45"/>
      <c r="M20" s="45"/>
      <c r="N20" s="45"/>
      <c r="O20" s="45"/>
      <c r="P20" s="45"/>
      <c r="Q20" s="45"/>
      <c r="R20" s="45"/>
      <c r="S20" s="45"/>
      <c r="T20" s="45"/>
      <c r="U20" s="45"/>
    </row>
    <row r="21" spans="1:26" ht="21.75" customHeight="1" thickTop="1" thickBot="1" x14ac:dyDescent="0.25">
      <c r="A21" s="288" t="s">
        <v>329</v>
      </c>
      <c r="B21" s="288"/>
      <c r="C21" s="288"/>
      <c r="D21" s="288"/>
      <c r="E21" s="288"/>
      <c r="F21" s="288"/>
      <c r="G21" s="288"/>
      <c r="H21" s="288"/>
      <c r="I21" s="288"/>
      <c r="J21" s="288"/>
      <c r="K21" s="288"/>
    </row>
    <row r="22" spans="1:26" ht="19.149999999999999" customHeight="1" thickTop="1" thickBot="1" x14ac:dyDescent="0.25">
      <c r="A22" s="288" t="s">
        <v>330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</row>
    <row r="23" spans="1:26" ht="21.6" hidden="1" customHeight="1" thickBot="1" x14ac:dyDescent="0.25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</row>
    <row r="24" spans="1:26" ht="21.6" customHeight="1" thickTop="1" thickBot="1" x14ac:dyDescent="0.25">
      <c r="A24" s="226"/>
      <c r="B24" s="226"/>
      <c r="C24" s="226"/>
      <c r="D24" s="226"/>
      <c r="E24" s="226"/>
      <c r="F24" s="226"/>
      <c r="G24" s="226"/>
      <c r="H24" s="226"/>
      <c r="I24" s="226"/>
      <c r="J24" s="226"/>
      <c r="K24" s="226"/>
    </row>
    <row r="25" spans="1:26" ht="21.6" customHeight="1" thickTop="1" thickBot="1" x14ac:dyDescent="0.25">
      <c r="A25" s="310" t="s">
        <v>112</v>
      </c>
      <c r="B25" s="311"/>
      <c r="C25" s="311"/>
      <c r="D25" s="311"/>
      <c r="E25" s="311"/>
      <c r="F25" s="311"/>
      <c r="G25" s="311"/>
      <c r="H25" s="311"/>
      <c r="I25" s="311"/>
      <c r="J25" s="311"/>
      <c r="K25" s="312"/>
    </row>
    <row r="26" spans="1:26" ht="21.75" customHeight="1" thickTop="1" thickBot="1" x14ac:dyDescent="0.25">
      <c r="A26" s="279" t="s">
        <v>320</v>
      </c>
      <c r="B26" s="279"/>
      <c r="C26" s="279"/>
      <c r="D26" s="279"/>
      <c r="E26" s="279"/>
      <c r="F26" s="279"/>
      <c r="G26" s="279"/>
      <c r="H26" s="279"/>
      <c r="I26" s="279"/>
      <c r="J26" s="279"/>
      <c r="K26" s="181" t="s">
        <v>29</v>
      </c>
    </row>
    <row r="27" spans="1:26" ht="21.75" customHeight="1" thickTop="1" thickBot="1" x14ac:dyDescent="0.25">
      <c r="A27" s="209" t="s">
        <v>30</v>
      </c>
      <c r="B27" s="304" t="s">
        <v>339</v>
      </c>
      <c r="C27" s="305"/>
      <c r="D27" s="305"/>
      <c r="E27" s="305"/>
      <c r="F27" s="305"/>
      <c r="G27" s="305"/>
      <c r="H27" s="305"/>
      <c r="I27" s="305"/>
      <c r="J27" s="306"/>
      <c r="K27" s="208">
        <f>K18</f>
        <v>10800</v>
      </c>
    </row>
    <row r="28" spans="1:26" ht="21.75" customHeight="1" thickTop="1" thickBot="1" x14ac:dyDescent="0.25">
      <c r="A28" s="181" t="s">
        <v>32</v>
      </c>
      <c r="B28" s="304" t="s">
        <v>340</v>
      </c>
      <c r="C28" s="305"/>
      <c r="D28" s="306"/>
      <c r="E28" s="210" t="s">
        <v>342</v>
      </c>
      <c r="F28" s="182"/>
      <c r="G28" s="179"/>
      <c r="H28" s="302">
        <v>0.3</v>
      </c>
      <c r="I28" s="303"/>
      <c r="J28" s="303"/>
      <c r="K28" s="243">
        <v>0</v>
      </c>
    </row>
    <row r="29" spans="1:26" ht="21.75" customHeight="1" thickTop="1" thickBot="1" x14ac:dyDescent="0.25">
      <c r="A29" s="279" t="s">
        <v>35</v>
      </c>
      <c r="B29" s="271" t="s">
        <v>341</v>
      </c>
      <c r="C29" s="271"/>
      <c r="D29" s="271"/>
      <c r="E29" s="182" t="s">
        <v>37</v>
      </c>
      <c r="F29" s="182"/>
      <c r="G29" s="179"/>
      <c r="H29" s="317"/>
      <c r="I29" s="318"/>
      <c r="J29" s="319"/>
      <c r="K29" s="316"/>
    </row>
    <row r="30" spans="1:26" ht="21.75" customHeight="1" thickTop="1" thickBot="1" x14ac:dyDescent="0.25">
      <c r="A30" s="279"/>
      <c r="B30" s="271"/>
      <c r="C30" s="271"/>
      <c r="D30" s="271"/>
      <c r="E30" s="307" t="s">
        <v>288</v>
      </c>
      <c r="F30" s="308"/>
      <c r="G30" s="309"/>
      <c r="H30" s="307" t="s">
        <v>259</v>
      </c>
      <c r="I30" s="308"/>
      <c r="J30" s="309"/>
      <c r="K30" s="316"/>
    </row>
    <row r="31" spans="1:26" ht="21.75" customHeight="1" thickTop="1" thickBot="1" x14ac:dyDescent="0.25">
      <c r="A31" s="181" t="s">
        <v>40</v>
      </c>
      <c r="B31" s="262" t="s">
        <v>335</v>
      </c>
      <c r="C31" s="262"/>
      <c r="D31" s="262"/>
      <c r="E31" s="262"/>
      <c r="F31" s="262"/>
      <c r="G31" s="262"/>
      <c r="H31" s="262"/>
      <c r="I31" s="262"/>
      <c r="J31" s="262"/>
      <c r="K31" s="184">
        <v>0</v>
      </c>
    </row>
    <row r="32" spans="1:26" ht="21.75" customHeight="1" thickTop="1" thickBot="1" x14ac:dyDescent="0.25">
      <c r="A32" s="181" t="s">
        <v>42</v>
      </c>
      <c r="B32" s="271" t="s">
        <v>336</v>
      </c>
      <c r="C32" s="271"/>
      <c r="D32" s="271"/>
      <c r="E32" s="271"/>
      <c r="F32" s="271"/>
      <c r="G32" s="271"/>
      <c r="H32" s="271"/>
      <c r="I32" s="271"/>
      <c r="J32" s="271"/>
      <c r="K32" s="184">
        <v>0</v>
      </c>
    </row>
    <row r="33" spans="1:17" ht="21.75" customHeight="1" thickTop="1" thickBot="1" x14ac:dyDescent="0.25">
      <c r="A33" s="181" t="s">
        <v>45</v>
      </c>
      <c r="B33" s="271" t="s">
        <v>286</v>
      </c>
      <c r="C33" s="271"/>
      <c r="D33" s="271"/>
      <c r="E33" s="271"/>
      <c r="F33" s="271"/>
      <c r="G33" s="271"/>
      <c r="H33" s="271"/>
      <c r="I33" s="271"/>
      <c r="J33" s="271"/>
      <c r="K33" s="184">
        <v>0</v>
      </c>
    </row>
    <row r="34" spans="1:17" ht="21.75" customHeight="1" thickTop="1" thickBot="1" x14ac:dyDescent="0.25">
      <c r="A34" s="279" t="s">
        <v>334</v>
      </c>
      <c r="B34" s="279"/>
      <c r="C34" s="279"/>
      <c r="D34" s="279"/>
      <c r="E34" s="279"/>
      <c r="F34" s="279"/>
      <c r="G34" s="279"/>
      <c r="H34" s="279"/>
      <c r="I34" s="279"/>
      <c r="J34" s="279"/>
      <c r="K34" s="193">
        <f>SUM(K27:K33)</f>
        <v>10800</v>
      </c>
    </row>
    <row r="35" spans="1:17" ht="30.75" customHeight="1" thickTop="1" thickBot="1" x14ac:dyDescent="0.25">
      <c r="A35" s="259" t="s">
        <v>296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1"/>
    </row>
    <row r="36" spans="1:17" ht="3.75" customHeight="1" thickTop="1" thickBot="1" x14ac:dyDescent="0.25">
      <c r="A36" s="283" t="s">
        <v>306</v>
      </c>
      <c r="B36" s="284"/>
      <c r="C36" s="284"/>
      <c r="D36" s="284"/>
      <c r="E36" s="284"/>
      <c r="F36" s="284"/>
      <c r="G36" s="284"/>
      <c r="H36" s="284"/>
      <c r="I36" s="284"/>
      <c r="J36" s="284"/>
      <c r="K36" s="285"/>
    </row>
    <row r="37" spans="1:17" ht="22.5" customHeight="1" thickTop="1" thickBo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7" ht="21.75" customHeight="1" thickTop="1" thickBot="1" x14ac:dyDescent="0.25">
      <c r="A38" s="281" t="s">
        <v>47</v>
      </c>
      <c r="B38" s="281"/>
      <c r="C38" s="281"/>
      <c r="D38" s="281"/>
      <c r="E38" s="281"/>
      <c r="F38" s="281"/>
      <c r="G38" s="281"/>
      <c r="H38" s="281"/>
      <c r="I38" s="281"/>
      <c r="J38" s="281"/>
      <c r="K38" s="281"/>
    </row>
    <row r="39" spans="1:17" ht="21.75" customHeight="1" thickTop="1" thickBot="1" x14ac:dyDescent="0.25">
      <c r="A39" s="264" t="s">
        <v>252</v>
      </c>
      <c r="B39" s="265"/>
      <c r="C39" s="265"/>
      <c r="D39" s="265"/>
      <c r="E39" s="265"/>
      <c r="F39" s="265"/>
      <c r="G39" s="265"/>
      <c r="H39" s="265"/>
      <c r="I39" s="265"/>
      <c r="J39" s="181" t="s">
        <v>318</v>
      </c>
      <c r="K39" s="181" t="s">
        <v>29</v>
      </c>
    </row>
    <row r="40" spans="1:17" ht="21.75" customHeight="1" thickTop="1" thickBot="1" x14ac:dyDescent="0.25">
      <c r="A40" s="186" t="s">
        <v>30</v>
      </c>
      <c r="B40" s="262" t="s">
        <v>267</v>
      </c>
      <c r="C40" s="262"/>
      <c r="D40" s="262"/>
      <c r="E40" s="262"/>
      <c r="F40" s="262"/>
      <c r="G40" s="262"/>
      <c r="H40" s="262"/>
      <c r="I40" s="262"/>
      <c r="J40" s="190">
        <v>8.3299999999999999E-2</v>
      </c>
      <c r="K40" s="241">
        <f>($J$40*$K$34)</f>
        <v>899.64</v>
      </c>
      <c r="L40" s="378" t="s">
        <v>392</v>
      </c>
      <c r="M40" s="379"/>
      <c r="N40" s="379"/>
      <c r="O40" s="380"/>
    </row>
    <row r="41" spans="1:17" ht="21.75" customHeight="1" thickTop="1" thickBot="1" x14ac:dyDescent="0.25">
      <c r="A41" s="186" t="s">
        <v>32</v>
      </c>
      <c r="B41" s="262" t="s">
        <v>268</v>
      </c>
      <c r="C41" s="262"/>
      <c r="D41" s="262"/>
      <c r="E41" s="262"/>
      <c r="F41" s="262"/>
      <c r="G41" s="262"/>
      <c r="H41" s="262"/>
      <c r="I41" s="262"/>
      <c r="J41" s="190">
        <v>0.1111</v>
      </c>
      <c r="K41" s="241">
        <f>(J41*K34)</f>
        <v>1199.8800000000001</v>
      </c>
      <c r="L41" s="378" t="s">
        <v>391</v>
      </c>
      <c r="M41" s="379"/>
      <c r="N41" s="379"/>
      <c r="O41" s="380"/>
    </row>
    <row r="42" spans="1:17" ht="21.75" customHeight="1" thickTop="1" thickBot="1" x14ac:dyDescent="0.25">
      <c r="A42" s="264" t="s">
        <v>333</v>
      </c>
      <c r="B42" s="265"/>
      <c r="C42" s="265"/>
      <c r="D42" s="265"/>
      <c r="E42" s="265"/>
      <c r="F42" s="265"/>
      <c r="G42" s="265"/>
      <c r="H42" s="265"/>
      <c r="I42" s="266"/>
      <c r="J42" s="189">
        <f>J40+J41</f>
        <v>0.19440000000000002</v>
      </c>
      <c r="K42" s="193">
        <f>SUM(K40:K41)</f>
        <v>2099.52</v>
      </c>
      <c r="L42" s="177"/>
    </row>
    <row r="43" spans="1:17" ht="43.5" customHeight="1" thickTop="1" thickBot="1" x14ac:dyDescent="0.25">
      <c r="A43" s="259" t="s">
        <v>375</v>
      </c>
      <c r="B43" s="260"/>
      <c r="C43" s="260"/>
      <c r="D43" s="260"/>
      <c r="E43" s="260"/>
      <c r="F43" s="260"/>
      <c r="G43" s="260"/>
      <c r="H43" s="260"/>
      <c r="I43" s="260"/>
      <c r="J43" s="260"/>
      <c r="K43" s="261"/>
    </row>
    <row r="44" spans="1:17" ht="47.25" customHeight="1" thickTop="1" thickBot="1" x14ac:dyDescent="0.25">
      <c r="A44" s="259" t="s">
        <v>328</v>
      </c>
      <c r="B44" s="260"/>
      <c r="C44" s="260"/>
      <c r="D44" s="260"/>
      <c r="E44" s="260"/>
      <c r="F44" s="260"/>
      <c r="G44" s="260"/>
      <c r="H44" s="260"/>
      <c r="I44" s="260"/>
      <c r="J44" s="260"/>
      <c r="K44" s="261"/>
      <c r="L44" s="218"/>
    </row>
    <row r="45" spans="1:17" ht="65.25" customHeight="1" thickTop="1" thickBot="1" x14ac:dyDescent="0.25">
      <c r="A45" s="259" t="s">
        <v>390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1"/>
    </row>
    <row r="46" spans="1:17" ht="22.5" customHeight="1" thickTop="1" thickBot="1" x14ac:dyDescent="0.25"/>
    <row r="47" spans="1:17" ht="21.75" customHeight="1" thickTop="1" thickBot="1" x14ac:dyDescent="0.25">
      <c r="A47" s="264" t="s">
        <v>125</v>
      </c>
      <c r="B47" s="265"/>
      <c r="C47" s="265"/>
      <c r="D47" s="265"/>
      <c r="E47" s="265"/>
      <c r="F47" s="265"/>
      <c r="G47" s="265"/>
      <c r="H47" s="265"/>
      <c r="I47" s="266"/>
      <c r="J47" s="181" t="s">
        <v>318</v>
      </c>
      <c r="K47" s="181" t="s">
        <v>29</v>
      </c>
    </row>
    <row r="48" spans="1:17" ht="27.75" customHeight="1" thickTop="1" thickBot="1" x14ac:dyDescent="0.25">
      <c r="A48" s="181" t="s">
        <v>30</v>
      </c>
      <c r="B48" s="271" t="s">
        <v>343</v>
      </c>
      <c r="C48" s="271"/>
      <c r="D48" s="271"/>
      <c r="E48" s="271"/>
      <c r="F48" s="271"/>
      <c r="G48" s="271"/>
      <c r="H48" s="271"/>
      <c r="I48" s="271"/>
      <c r="J48" s="190">
        <v>0.2</v>
      </c>
      <c r="K48" s="219">
        <f t="shared" ref="K48:K55" si="0">(K$34+K$42)*J48</f>
        <v>2579.9040000000005</v>
      </c>
      <c r="L48" s="275" t="s">
        <v>380</v>
      </c>
      <c r="M48" s="276"/>
      <c r="N48" s="276"/>
      <c r="O48" s="276"/>
      <c r="P48" s="276"/>
      <c r="Q48" s="277"/>
    </row>
    <row r="49" spans="1:21" ht="35.25" customHeight="1" thickTop="1" thickBot="1" x14ac:dyDescent="0.25">
      <c r="A49" s="181" t="s">
        <v>32</v>
      </c>
      <c r="B49" s="271" t="s">
        <v>344</v>
      </c>
      <c r="C49" s="271"/>
      <c r="D49" s="271"/>
      <c r="E49" s="271"/>
      <c r="F49" s="271"/>
      <c r="G49" s="271"/>
      <c r="H49" s="271"/>
      <c r="I49" s="271"/>
      <c r="J49" s="190">
        <v>2.5000000000000001E-2</v>
      </c>
      <c r="K49" s="219">
        <f t="shared" si="0"/>
        <v>322.48800000000006</v>
      </c>
      <c r="L49" s="250" t="s">
        <v>381</v>
      </c>
      <c r="M49" s="251"/>
      <c r="N49" s="251"/>
      <c r="O49" s="251"/>
      <c r="P49" s="251"/>
      <c r="Q49" s="252"/>
      <c r="R49" s="45"/>
      <c r="S49" s="45"/>
      <c r="T49" s="45"/>
      <c r="U49" s="45"/>
    </row>
    <row r="50" spans="1:21" ht="21.75" customHeight="1" thickTop="1" thickBot="1" x14ac:dyDescent="0.25">
      <c r="A50" s="181" t="s">
        <v>35</v>
      </c>
      <c r="B50" s="271" t="s">
        <v>345</v>
      </c>
      <c r="C50" s="271"/>
      <c r="D50" s="271"/>
      <c r="E50" s="271"/>
      <c r="F50" s="191">
        <v>0.03</v>
      </c>
      <c r="G50" s="216" t="s">
        <v>12</v>
      </c>
      <c r="H50" s="282">
        <v>1</v>
      </c>
      <c r="I50" s="282"/>
      <c r="J50" s="190">
        <f>(F50*H50)</f>
        <v>0.03</v>
      </c>
      <c r="K50" s="219">
        <f t="shared" si="0"/>
        <v>386.98559999999998</v>
      </c>
      <c r="L50" s="278" t="s">
        <v>387</v>
      </c>
      <c r="M50" s="251"/>
      <c r="N50" s="251"/>
      <c r="O50" s="251"/>
      <c r="P50" s="251"/>
      <c r="Q50" s="252"/>
      <c r="R50" s="45"/>
      <c r="S50" s="45"/>
      <c r="T50" s="45"/>
      <c r="U50" s="45"/>
    </row>
    <row r="51" spans="1:21" ht="33" customHeight="1" thickTop="1" thickBot="1" x14ac:dyDescent="0.25">
      <c r="A51" s="181" t="s">
        <v>40</v>
      </c>
      <c r="B51" s="271" t="s">
        <v>346</v>
      </c>
      <c r="C51" s="271"/>
      <c r="D51" s="271"/>
      <c r="E51" s="271"/>
      <c r="F51" s="271"/>
      <c r="G51" s="271"/>
      <c r="H51" s="271"/>
      <c r="I51" s="271"/>
      <c r="J51" s="190">
        <v>1.4999999999999999E-2</v>
      </c>
      <c r="K51" s="219">
        <f t="shared" si="0"/>
        <v>193.49279999999999</v>
      </c>
      <c r="L51" s="247" t="s">
        <v>382</v>
      </c>
      <c r="M51" s="248"/>
      <c r="N51" s="248"/>
      <c r="O51" s="248"/>
      <c r="P51" s="248"/>
      <c r="Q51" s="249"/>
      <c r="R51" s="45"/>
      <c r="S51" s="45"/>
      <c r="T51" s="45"/>
      <c r="U51" s="45"/>
    </row>
    <row r="52" spans="1:21" ht="28.5" customHeight="1" thickTop="1" thickBot="1" x14ac:dyDescent="0.25">
      <c r="A52" s="181" t="s">
        <v>42</v>
      </c>
      <c r="B52" s="271" t="s">
        <v>347</v>
      </c>
      <c r="C52" s="271"/>
      <c r="D52" s="271"/>
      <c r="E52" s="271"/>
      <c r="F52" s="271"/>
      <c r="G52" s="271"/>
      <c r="H52" s="271"/>
      <c r="I52" s="271"/>
      <c r="J52" s="190">
        <v>0.01</v>
      </c>
      <c r="K52" s="219">
        <f t="shared" si="0"/>
        <v>128.99520000000001</v>
      </c>
      <c r="L52" s="250" t="s">
        <v>383</v>
      </c>
      <c r="M52" s="251"/>
      <c r="N52" s="251"/>
      <c r="O52" s="251"/>
      <c r="P52" s="251"/>
      <c r="Q52" s="252"/>
      <c r="R52" s="45"/>
      <c r="S52" s="45"/>
      <c r="T52" s="45"/>
      <c r="U52" s="45"/>
    </row>
    <row r="53" spans="1:21" ht="30" customHeight="1" thickTop="1" thickBot="1" x14ac:dyDescent="0.25">
      <c r="A53" s="181" t="s">
        <v>44</v>
      </c>
      <c r="B53" s="271" t="s">
        <v>348</v>
      </c>
      <c r="C53" s="271"/>
      <c r="D53" s="271"/>
      <c r="E53" s="271"/>
      <c r="F53" s="271"/>
      <c r="G53" s="271"/>
      <c r="H53" s="271"/>
      <c r="I53" s="271"/>
      <c r="J53" s="190">
        <v>6.0000000000000001E-3</v>
      </c>
      <c r="K53" s="219">
        <f t="shared" si="0"/>
        <v>77.397120000000001</v>
      </c>
      <c r="L53" s="253" t="s">
        <v>384</v>
      </c>
      <c r="M53" s="254"/>
      <c r="N53" s="254"/>
      <c r="O53" s="254"/>
      <c r="P53" s="254"/>
      <c r="Q53" s="255"/>
      <c r="R53" s="45"/>
      <c r="S53" s="45"/>
      <c r="T53" s="45"/>
      <c r="U53" s="45"/>
    </row>
    <row r="54" spans="1:21" ht="30.75" customHeight="1" thickTop="1" thickBot="1" x14ac:dyDescent="0.25">
      <c r="A54" s="181" t="s">
        <v>45</v>
      </c>
      <c r="B54" s="271" t="s">
        <v>349</v>
      </c>
      <c r="C54" s="271"/>
      <c r="D54" s="271"/>
      <c r="E54" s="271"/>
      <c r="F54" s="271"/>
      <c r="G54" s="271"/>
      <c r="H54" s="271"/>
      <c r="I54" s="271"/>
      <c r="J54" s="190">
        <v>2E-3</v>
      </c>
      <c r="K54" s="219">
        <f t="shared" si="0"/>
        <v>25.799040000000002</v>
      </c>
      <c r="L54" s="253" t="s">
        <v>385</v>
      </c>
      <c r="M54" s="254"/>
      <c r="N54" s="254"/>
      <c r="O54" s="254"/>
      <c r="P54" s="254"/>
      <c r="Q54" s="255"/>
      <c r="R54" s="45"/>
      <c r="S54" s="45"/>
      <c r="T54" s="45"/>
      <c r="U54" s="45"/>
    </row>
    <row r="55" spans="1:21" ht="29.25" customHeight="1" thickTop="1" thickBot="1" x14ac:dyDescent="0.25">
      <c r="A55" s="181" t="s">
        <v>54</v>
      </c>
      <c r="B55" s="271" t="s">
        <v>350</v>
      </c>
      <c r="C55" s="271"/>
      <c r="D55" s="271"/>
      <c r="E55" s="271"/>
      <c r="F55" s="271"/>
      <c r="G55" s="271"/>
      <c r="H55" s="271"/>
      <c r="I55" s="271"/>
      <c r="J55" s="190">
        <v>0.08</v>
      </c>
      <c r="K55" s="219">
        <f t="shared" si="0"/>
        <v>1031.9616000000001</v>
      </c>
      <c r="L55" s="253" t="s">
        <v>386</v>
      </c>
      <c r="M55" s="254"/>
      <c r="N55" s="254"/>
      <c r="O55" s="254"/>
      <c r="P55" s="254"/>
      <c r="Q55" s="255"/>
      <c r="R55" s="45"/>
      <c r="S55" s="45"/>
      <c r="T55" s="45"/>
      <c r="U55" s="45"/>
    </row>
    <row r="56" spans="1:21" ht="21.75" customHeight="1" thickTop="1" thickBot="1" x14ac:dyDescent="0.25">
      <c r="A56" s="279" t="s">
        <v>333</v>
      </c>
      <c r="B56" s="279" t="s">
        <v>55</v>
      </c>
      <c r="C56" s="279"/>
      <c r="D56" s="279"/>
      <c r="E56" s="279"/>
      <c r="F56" s="279"/>
      <c r="G56" s="279"/>
      <c r="H56" s="279"/>
      <c r="I56" s="279"/>
      <c r="J56" s="192">
        <f>(J48+J51+J52+J54+J49+J55+J50+J53)</f>
        <v>0.3680000000000001</v>
      </c>
      <c r="K56" s="193">
        <f>SUM(K48:K55)</f>
        <v>4747.023360000001</v>
      </c>
    </row>
    <row r="57" spans="1:21" ht="17.25" thickTop="1" thickBot="1" x14ac:dyDescent="0.25">
      <c r="A57" s="291" t="s">
        <v>260</v>
      </c>
      <c r="B57" s="291"/>
      <c r="C57" s="291"/>
      <c r="D57" s="291"/>
      <c r="E57" s="291"/>
      <c r="F57" s="291"/>
      <c r="G57" s="291"/>
      <c r="H57" s="291"/>
      <c r="I57" s="291"/>
      <c r="J57" s="291"/>
      <c r="K57" s="291"/>
    </row>
    <row r="58" spans="1:21" ht="17.25" thickTop="1" thickBot="1" x14ac:dyDescent="0.25">
      <c r="A58" s="291" t="s">
        <v>297</v>
      </c>
      <c r="B58" s="291"/>
      <c r="C58" s="291"/>
      <c r="D58" s="291"/>
      <c r="E58" s="291"/>
      <c r="F58" s="291"/>
      <c r="G58" s="291"/>
      <c r="H58" s="291"/>
      <c r="I58" s="291"/>
      <c r="J58" s="291"/>
      <c r="K58" s="291"/>
    </row>
    <row r="59" spans="1:21" ht="17.25" thickTop="1" thickBot="1" x14ac:dyDescent="0.25">
      <c r="A59" s="291" t="s">
        <v>376</v>
      </c>
      <c r="B59" s="291"/>
      <c r="C59" s="291"/>
      <c r="D59" s="291"/>
      <c r="E59" s="291"/>
      <c r="F59" s="291"/>
      <c r="G59" s="291"/>
      <c r="H59" s="291"/>
      <c r="I59" s="291"/>
      <c r="J59" s="291"/>
      <c r="K59" s="291"/>
      <c r="L59" s="178"/>
    </row>
    <row r="60" spans="1:21" ht="17.25" thickTop="1" thickBot="1" x14ac:dyDescent="0.25">
      <c r="A60" s="213"/>
      <c r="B60" s="213"/>
      <c r="C60" s="213"/>
      <c r="D60" s="213"/>
      <c r="E60" s="213"/>
      <c r="F60" s="213"/>
      <c r="G60" s="213"/>
      <c r="H60" s="213"/>
      <c r="I60" s="213"/>
      <c r="J60" s="213"/>
      <c r="K60" s="213"/>
    </row>
    <row r="61" spans="1:21" ht="22.5" customHeight="1" thickTop="1" thickBot="1" x14ac:dyDescent="0.25">
      <c r="A61" s="264" t="s">
        <v>56</v>
      </c>
      <c r="B61" s="265"/>
      <c r="C61" s="265"/>
      <c r="D61" s="265"/>
      <c r="E61" s="265"/>
      <c r="F61" s="265"/>
      <c r="G61" s="265"/>
      <c r="H61" s="265"/>
      <c r="I61" s="265"/>
      <c r="J61" s="266"/>
      <c r="K61" s="181" t="s">
        <v>29</v>
      </c>
    </row>
    <row r="62" spans="1:21" ht="21.75" customHeight="1" thickTop="1" thickBot="1" x14ac:dyDescent="0.25">
      <c r="A62" s="181" t="s">
        <v>30</v>
      </c>
      <c r="B62" s="262" t="s">
        <v>289</v>
      </c>
      <c r="C62" s="262"/>
      <c r="D62" s="262"/>
      <c r="E62" s="262"/>
      <c r="F62" s="262"/>
      <c r="G62" s="262"/>
      <c r="H62" s="262"/>
      <c r="I62" s="262"/>
      <c r="J62" s="262"/>
      <c r="K62" s="188"/>
    </row>
    <row r="63" spans="1:21" ht="21.75" customHeight="1" thickTop="1" thickBot="1" x14ac:dyDescent="0.25">
      <c r="A63" s="181" t="s">
        <v>32</v>
      </c>
      <c r="B63" s="262" t="s">
        <v>290</v>
      </c>
      <c r="C63" s="262"/>
      <c r="D63" s="262"/>
      <c r="E63" s="262"/>
      <c r="F63" s="262"/>
      <c r="G63" s="262"/>
      <c r="H63" s="262"/>
      <c r="I63" s="262"/>
      <c r="J63" s="262"/>
      <c r="K63" s="236">
        <f>35*22</f>
        <v>770</v>
      </c>
      <c r="L63" s="280" t="s">
        <v>394</v>
      </c>
      <c r="M63" s="280"/>
      <c r="N63" s="280"/>
      <c r="O63" s="280"/>
    </row>
    <row r="64" spans="1:21" ht="21.75" customHeight="1" thickTop="1" thickBot="1" x14ac:dyDescent="0.25">
      <c r="A64" s="181" t="s">
        <v>35</v>
      </c>
      <c r="B64" s="262" t="s">
        <v>291</v>
      </c>
      <c r="C64" s="262"/>
      <c r="D64" s="262"/>
      <c r="E64" s="262"/>
      <c r="F64" s="262"/>
      <c r="G64" s="262"/>
      <c r="H64" s="262"/>
      <c r="I64" s="262"/>
      <c r="J64" s="262"/>
      <c r="K64" s="184">
        <v>0</v>
      </c>
      <c r="L64" s="178"/>
      <c r="M64" s="178"/>
      <c r="N64" s="178"/>
    </row>
    <row r="65" spans="1:13" ht="21.75" customHeight="1" thickTop="1" thickBot="1" x14ac:dyDescent="0.25">
      <c r="A65" s="181" t="s">
        <v>40</v>
      </c>
      <c r="B65" s="270" t="s">
        <v>292</v>
      </c>
      <c r="C65" s="270"/>
      <c r="D65" s="270"/>
      <c r="E65" s="270"/>
      <c r="F65" s="270"/>
      <c r="G65" s="270"/>
      <c r="H65" s="270"/>
      <c r="I65" s="270"/>
      <c r="J65" s="270"/>
      <c r="K65" s="184">
        <v>0</v>
      </c>
    </row>
    <row r="66" spans="1:13" ht="21.75" customHeight="1" thickTop="1" thickBot="1" x14ac:dyDescent="0.25">
      <c r="A66" s="181" t="s">
        <v>42</v>
      </c>
      <c r="B66" s="270" t="s">
        <v>293</v>
      </c>
      <c r="C66" s="270"/>
      <c r="D66" s="270"/>
      <c r="E66" s="270"/>
      <c r="F66" s="270"/>
      <c r="G66" s="270"/>
      <c r="H66" s="270"/>
      <c r="I66" s="270"/>
      <c r="J66" s="270"/>
      <c r="K66" s="184">
        <v>0</v>
      </c>
    </row>
    <row r="67" spans="1:13" ht="21.75" customHeight="1" thickTop="1" thickBot="1" x14ac:dyDescent="0.25">
      <c r="A67" s="181" t="s">
        <v>44</v>
      </c>
      <c r="B67" s="270" t="s">
        <v>294</v>
      </c>
      <c r="C67" s="270"/>
      <c r="D67" s="270"/>
      <c r="E67" s="270"/>
      <c r="F67" s="270"/>
      <c r="G67" s="270"/>
      <c r="H67" s="270"/>
      <c r="I67" s="270"/>
      <c r="J67" s="270"/>
      <c r="K67" s="184">
        <v>0</v>
      </c>
    </row>
    <row r="68" spans="1:13" ht="21.75" customHeight="1" thickTop="1" thickBot="1" x14ac:dyDescent="0.25">
      <c r="A68" s="181" t="s">
        <v>45</v>
      </c>
      <c r="B68" s="270" t="s">
        <v>295</v>
      </c>
      <c r="C68" s="270"/>
      <c r="D68" s="270"/>
      <c r="E68" s="270"/>
      <c r="F68" s="270"/>
      <c r="G68" s="270"/>
      <c r="H68" s="270"/>
      <c r="I68" s="270"/>
      <c r="J68" s="270"/>
      <c r="K68" s="184">
        <v>0</v>
      </c>
    </row>
    <row r="69" spans="1:13" ht="21.75" customHeight="1" thickTop="1" thickBot="1" x14ac:dyDescent="0.25">
      <c r="A69" s="181" t="s">
        <v>54</v>
      </c>
      <c r="B69" s="270" t="s">
        <v>286</v>
      </c>
      <c r="C69" s="270"/>
      <c r="D69" s="270"/>
      <c r="E69" s="270"/>
      <c r="F69" s="270"/>
      <c r="G69" s="270"/>
      <c r="H69" s="270"/>
      <c r="I69" s="270"/>
      <c r="J69" s="270"/>
      <c r="K69" s="184">
        <v>0</v>
      </c>
    </row>
    <row r="70" spans="1:13" ht="21.75" customHeight="1" thickTop="1" thickBot="1" x14ac:dyDescent="0.25">
      <c r="A70" s="181" t="s">
        <v>61</v>
      </c>
      <c r="B70" s="270" t="s">
        <v>286</v>
      </c>
      <c r="C70" s="270"/>
      <c r="D70" s="270"/>
      <c r="E70" s="270"/>
      <c r="F70" s="270"/>
      <c r="G70" s="270"/>
      <c r="H70" s="270"/>
      <c r="I70" s="270"/>
      <c r="J70" s="270"/>
      <c r="K70" s="184">
        <v>0</v>
      </c>
    </row>
    <row r="71" spans="1:13" ht="21.75" customHeight="1" thickTop="1" thickBot="1" x14ac:dyDescent="0.25">
      <c r="A71" s="264" t="s">
        <v>333</v>
      </c>
      <c r="B71" s="265"/>
      <c r="C71" s="265"/>
      <c r="D71" s="265"/>
      <c r="E71" s="265"/>
      <c r="F71" s="265"/>
      <c r="G71" s="265"/>
      <c r="H71" s="265"/>
      <c r="I71" s="265"/>
      <c r="J71" s="266"/>
      <c r="K71" s="193">
        <f>(K62+K63+K64+K65+K66+K67+K68+K69+K70)</f>
        <v>770</v>
      </c>
      <c r="M71" s="242"/>
    </row>
    <row r="72" spans="1:13" ht="21.75" customHeight="1" thickTop="1" thickBot="1" x14ac:dyDescent="0.25">
      <c r="A72" s="289" t="s">
        <v>298</v>
      </c>
      <c r="B72" s="289"/>
      <c r="C72" s="289"/>
      <c r="D72" s="289"/>
      <c r="E72" s="289"/>
      <c r="F72" s="289"/>
      <c r="G72" s="289"/>
      <c r="H72" s="289"/>
      <c r="I72" s="289"/>
      <c r="J72" s="289"/>
      <c r="K72" s="289"/>
    </row>
    <row r="73" spans="1:13" ht="18" customHeight="1" thickTop="1" thickBot="1" x14ac:dyDescent="0.25">
      <c r="A73" s="290" t="s">
        <v>299</v>
      </c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pans="1:13" ht="18" customHeight="1" thickTop="1" thickBot="1" x14ac:dyDescent="0.25"/>
    <row r="75" spans="1:13" ht="21.75" customHeight="1" thickTop="1" thickBot="1" x14ac:dyDescent="0.25">
      <c r="A75" s="264" t="s">
        <v>253</v>
      </c>
      <c r="B75" s="265"/>
      <c r="C75" s="265"/>
      <c r="D75" s="265"/>
      <c r="E75" s="265"/>
      <c r="F75" s="265"/>
      <c r="G75" s="265"/>
      <c r="H75" s="265"/>
      <c r="I75" s="266"/>
      <c r="J75" s="181" t="s">
        <v>318</v>
      </c>
      <c r="K75" s="181" t="s">
        <v>29</v>
      </c>
    </row>
    <row r="76" spans="1:13" ht="21.75" customHeight="1" thickTop="1" thickBot="1" x14ac:dyDescent="0.25">
      <c r="A76" s="186" t="s">
        <v>64</v>
      </c>
      <c r="B76" s="270" t="s">
        <v>351</v>
      </c>
      <c r="C76" s="270"/>
      <c r="D76" s="270"/>
      <c r="E76" s="270"/>
      <c r="F76" s="270"/>
      <c r="G76" s="270"/>
      <c r="H76" s="270"/>
      <c r="I76" s="270"/>
      <c r="J76" s="190">
        <f>J42</f>
        <v>0.19440000000000002</v>
      </c>
      <c r="K76" s="185">
        <f>K42</f>
        <v>2099.52</v>
      </c>
    </row>
    <row r="77" spans="1:13" ht="21.75" customHeight="1" thickTop="1" thickBot="1" x14ac:dyDescent="0.25">
      <c r="A77" s="186" t="s">
        <v>66</v>
      </c>
      <c r="B77" s="270" t="s">
        <v>352</v>
      </c>
      <c r="C77" s="270"/>
      <c r="D77" s="270"/>
      <c r="E77" s="270"/>
      <c r="F77" s="270"/>
      <c r="G77" s="270"/>
      <c r="H77" s="270"/>
      <c r="I77" s="270"/>
      <c r="J77" s="190">
        <f>J56</f>
        <v>0.3680000000000001</v>
      </c>
      <c r="K77" s="185">
        <f>K56</f>
        <v>4747.023360000001</v>
      </c>
    </row>
    <row r="78" spans="1:13" ht="21.75" customHeight="1" thickTop="1" thickBot="1" x14ac:dyDescent="0.25">
      <c r="A78" s="186" t="s">
        <v>68</v>
      </c>
      <c r="B78" s="272" t="s">
        <v>353</v>
      </c>
      <c r="C78" s="273"/>
      <c r="D78" s="273"/>
      <c r="E78" s="273"/>
      <c r="F78" s="273"/>
      <c r="G78" s="273"/>
      <c r="H78" s="273"/>
      <c r="I78" s="273"/>
      <c r="J78" s="274"/>
      <c r="K78" s="185">
        <f>K71</f>
        <v>770</v>
      </c>
    </row>
    <row r="79" spans="1:13" ht="21.75" customHeight="1" thickTop="1" thickBot="1" x14ac:dyDescent="0.25">
      <c r="A79" s="264" t="s">
        <v>333</v>
      </c>
      <c r="B79" s="265"/>
      <c r="C79" s="265"/>
      <c r="D79" s="265"/>
      <c r="E79" s="265"/>
      <c r="F79" s="265"/>
      <c r="G79" s="265"/>
      <c r="H79" s="265"/>
      <c r="I79" s="266"/>
      <c r="J79" s="189">
        <f>(J76+J77)</f>
        <v>0.56240000000000012</v>
      </c>
      <c r="K79" s="193">
        <f>SUM(K76:K78)</f>
        <v>7616.5433600000015</v>
      </c>
    </row>
    <row r="80" spans="1:13" s="11" customFormat="1" ht="21.75" customHeight="1" thickTop="1" thickBo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9" s="11" customFormat="1" ht="21.75" customHeight="1" thickTop="1" thickBot="1" x14ac:dyDescent="0.25">
      <c r="A81" s="363" t="s">
        <v>324</v>
      </c>
      <c r="B81" s="364"/>
      <c r="C81" s="364"/>
      <c r="D81" s="364"/>
      <c r="E81" s="364"/>
      <c r="F81" s="364"/>
      <c r="G81" s="364"/>
      <c r="H81" s="364"/>
      <c r="I81" s="364"/>
      <c r="J81" s="364"/>
      <c r="K81" s="365"/>
      <c r="L81" s="256" t="s">
        <v>261</v>
      </c>
      <c r="M81" s="256"/>
      <c r="N81" s="256"/>
      <c r="O81" s="256"/>
      <c r="P81" s="256"/>
      <c r="Q81" s="256"/>
      <c r="R81" s="256"/>
    </row>
    <row r="82" spans="1:19" s="11" customFormat="1" ht="21.75" customHeight="1" thickTop="1" thickBot="1" x14ac:dyDescent="0.25">
      <c r="A82" s="267" t="s">
        <v>322</v>
      </c>
      <c r="B82" s="268"/>
      <c r="C82" s="268"/>
      <c r="D82" s="268"/>
      <c r="E82" s="268"/>
      <c r="F82" s="268"/>
      <c r="G82" s="268"/>
      <c r="H82" s="268"/>
      <c r="I82" s="269"/>
      <c r="J82" s="209" t="s">
        <v>318</v>
      </c>
      <c r="K82" s="209" t="s">
        <v>29</v>
      </c>
      <c r="L82" s="257" t="s">
        <v>251</v>
      </c>
      <c r="M82" s="257"/>
      <c r="N82" s="257"/>
      <c r="O82" s="257"/>
      <c r="P82" s="257"/>
      <c r="Q82" s="257"/>
      <c r="R82" s="257"/>
    </row>
    <row r="83" spans="1:19" s="11" customFormat="1" ht="21.75" customHeight="1" thickTop="1" thickBot="1" x14ac:dyDescent="0.25">
      <c r="A83" s="194" t="s">
        <v>30</v>
      </c>
      <c r="B83" s="263" t="s">
        <v>354</v>
      </c>
      <c r="C83" s="263"/>
      <c r="D83" s="263"/>
      <c r="E83" s="263"/>
      <c r="F83" s="263"/>
      <c r="G83" s="263"/>
      <c r="H83" s="263"/>
      <c r="I83" s="263"/>
      <c r="J83" s="227">
        <v>4.1999999999999997E-3</v>
      </c>
      <c r="K83" s="183">
        <f>K$34*J83</f>
        <v>45.36</v>
      </c>
      <c r="L83" s="258" t="s">
        <v>389</v>
      </c>
      <c r="M83" s="258"/>
      <c r="N83" s="258"/>
      <c r="O83" s="258"/>
      <c r="P83" s="258"/>
      <c r="Q83" s="258"/>
      <c r="R83" s="258"/>
    </row>
    <row r="84" spans="1:19" s="11" customFormat="1" ht="21.75" customHeight="1" thickTop="1" thickBot="1" x14ac:dyDescent="0.25">
      <c r="A84" s="194" t="s">
        <v>32</v>
      </c>
      <c r="B84" s="263" t="s">
        <v>355</v>
      </c>
      <c r="C84" s="263"/>
      <c r="D84" s="263"/>
      <c r="E84" s="263"/>
      <c r="F84" s="263"/>
      <c r="G84" s="263"/>
      <c r="H84" s="263"/>
      <c r="I84" s="263"/>
      <c r="J84" s="227">
        <f>J83*J55</f>
        <v>3.3599999999999998E-4</v>
      </c>
      <c r="K84" s="183">
        <f t="shared" ref="K84:K88" si="1">K$34*J84</f>
        <v>3.6287999999999996</v>
      </c>
      <c r="L84" s="258" t="s">
        <v>388</v>
      </c>
      <c r="M84" s="258"/>
      <c r="N84" s="258"/>
      <c r="O84" s="258"/>
      <c r="P84" s="258"/>
      <c r="Q84" s="258"/>
      <c r="R84" s="258"/>
    </row>
    <row r="85" spans="1:19" s="174" customFormat="1" ht="28.15" customHeight="1" thickTop="1" thickBot="1" x14ac:dyDescent="0.25">
      <c r="A85" s="194" t="s">
        <v>35</v>
      </c>
      <c r="B85" s="372" t="s">
        <v>356</v>
      </c>
      <c r="C85" s="372"/>
      <c r="D85" s="372"/>
      <c r="E85" s="372"/>
      <c r="F85" s="372"/>
      <c r="G85" s="372"/>
      <c r="H85" s="372"/>
      <c r="I85" s="372"/>
      <c r="J85" s="228">
        <v>3.3500000000000002E-2</v>
      </c>
      <c r="K85" s="195">
        <f t="shared" si="1"/>
        <v>361.8</v>
      </c>
      <c r="S85" s="11"/>
    </row>
    <row r="86" spans="1:19" s="11" customFormat="1" ht="21.75" customHeight="1" thickTop="1" thickBot="1" x14ac:dyDescent="0.25">
      <c r="A86" s="194" t="s">
        <v>40</v>
      </c>
      <c r="B86" s="263" t="s">
        <v>357</v>
      </c>
      <c r="C86" s="263"/>
      <c r="D86" s="263"/>
      <c r="E86" s="263"/>
      <c r="F86" s="263"/>
      <c r="G86" s="263"/>
      <c r="H86" s="263"/>
      <c r="I86" s="263"/>
      <c r="J86" s="227">
        <v>1.9400000000000001E-2</v>
      </c>
      <c r="K86" s="183">
        <f t="shared" si="1"/>
        <v>209.52</v>
      </c>
    </row>
    <row r="87" spans="1:19" s="174" customFormat="1" ht="30" customHeight="1" thickTop="1" thickBot="1" x14ac:dyDescent="0.25">
      <c r="A87" s="194" t="s">
        <v>42</v>
      </c>
      <c r="B87" s="374" t="s">
        <v>358</v>
      </c>
      <c r="C87" s="374"/>
      <c r="D87" s="374"/>
      <c r="E87" s="374"/>
      <c r="F87" s="374"/>
      <c r="G87" s="374"/>
      <c r="H87" s="374"/>
      <c r="I87" s="374"/>
      <c r="J87" s="229">
        <f>J86*J56</f>
        <v>7.1392000000000027E-3</v>
      </c>
      <c r="K87" s="196">
        <f t="shared" si="1"/>
        <v>77.103360000000023</v>
      </c>
      <c r="M87" s="11"/>
      <c r="N87" s="11"/>
    </row>
    <row r="88" spans="1:19" s="174" customFormat="1" ht="30" customHeight="1" thickTop="1" thickBot="1" x14ac:dyDescent="0.25">
      <c r="A88" s="194" t="s">
        <v>44</v>
      </c>
      <c r="B88" s="372" t="s">
        <v>359</v>
      </c>
      <c r="C88" s="372"/>
      <c r="D88" s="372"/>
      <c r="E88" s="372"/>
      <c r="F88" s="372"/>
      <c r="G88" s="372"/>
      <c r="H88" s="372"/>
      <c r="I88" s="372"/>
      <c r="J88" s="228">
        <v>6.4999999999999997E-3</v>
      </c>
      <c r="K88" s="195">
        <f t="shared" si="1"/>
        <v>70.2</v>
      </c>
      <c r="M88" s="11"/>
      <c r="N88" s="11"/>
    </row>
    <row r="89" spans="1:19" s="11" customFormat="1" ht="21.75" customHeight="1" thickTop="1" thickBot="1" x14ac:dyDescent="0.25">
      <c r="A89" s="375" t="s">
        <v>333</v>
      </c>
      <c r="B89" s="375"/>
      <c r="C89" s="375"/>
      <c r="D89" s="375"/>
      <c r="E89" s="375"/>
      <c r="F89" s="375"/>
      <c r="G89" s="375"/>
      <c r="H89" s="375"/>
      <c r="I89" s="375"/>
      <c r="J89" s="197">
        <f>SUM(J83:J88)</f>
        <v>7.1075200000000005E-2</v>
      </c>
      <c r="K89" s="198">
        <f>SUM(K83:K88)</f>
        <v>767.61216000000013</v>
      </c>
    </row>
    <row r="90" spans="1:19" s="11" customFormat="1" ht="21" customHeight="1" thickTop="1" thickBot="1" x14ac:dyDescent="0.25">
      <c r="L90" s="217"/>
    </row>
    <row r="91" spans="1:19" s="11" customFormat="1" ht="21" customHeight="1" thickTop="1" thickBot="1" x14ac:dyDescent="0.25">
      <c r="A91" s="281" t="s">
        <v>74</v>
      </c>
      <c r="B91" s="281"/>
      <c r="C91" s="281"/>
      <c r="D91" s="281"/>
      <c r="E91" s="281"/>
      <c r="F91" s="281"/>
      <c r="G91" s="281"/>
      <c r="H91" s="281"/>
      <c r="I91" s="281"/>
      <c r="J91" s="281"/>
      <c r="K91" s="281"/>
      <c r="L91" s="217"/>
    </row>
    <row r="92" spans="1:19" s="11" customFormat="1" ht="21.75" customHeight="1" thickTop="1" thickBot="1" x14ac:dyDescent="0.25">
      <c r="A92" s="279" t="s">
        <v>321</v>
      </c>
      <c r="B92" s="362"/>
      <c r="C92" s="362"/>
      <c r="D92" s="362"/>
      <c r="E92" s="362"/>
      <c r="F92" s="362"/>
      <c r="G92" s="362"/>
      <c r="H92" s="362"/>
      <c r="I92" s="362"/>
      <c r="J92" s="362"/>
      <c r="K92" s="362"/>
    </row>
    <row r="93" spans="1:19" s="11" customFormat="1" ht="42" customHeight="1" thickTop="1" thickBot="1" x14ac:dyDescent="0.25">
      <c r="A93" s="369" t="s">
        <v>327</v>
      </c>
      <c r="B93" s="370"/>
      <c r="C93" s="370"/>
      <c r="D93" s="370"/>
      <c r="E93" s="370"/>
      <c r="F93" s="370"/>
      <c r="G93" s="370"/>
      <c r="H93" s="370"/>
      <c r="I93" s="370"/>
      <c r="J93" s="370"/>
      <c r="K93" s="371"/>
    </row>
    <row r="94" spans="1:19" s="11" customFormat="1" ht="7.5" hidden="1" customHeight="1" thickTop="1" thickBot="1" x14ac:dyDescent="0.25">
      <c r="A94" s="366" t="s">
        <v>300</v>
      </c>
      <c r="B94" s="367"/>
      <c r="C94" s="367"/>
      <c r="D94" s="367"/>
      <c r="E94" s="367"/>
      <c r="F94" s="367"/>
      <c r="G94" s="367"/>
      <c r="H94" s="367"/>
      <c r="I94" s="367"/>
      <c r="J94" s="367"/>
      <c r="K94" s="368"/>
    </row>
    <row r="95" spans="1:19" s="11" customFormat="1" ht="21.75" customHeight="1" thickTop="1" thickBot="1" x14ac:dyDescent="0.25">
      <c r="A95" s="264" t="s">
        <v>301</v>
      </c>
      <c r="B95" s="265"/>
      <c r="C95" s="265"/>
      <c r="D95" s="265"/>
      <c r="E95" s="265"/>
      <c r="F95" s="265"/>
      <c r="G95" s="265"/>
      <c r="H95" s="265"/>
      <c r="I95" s="266"/>
      <c r="J95" s="181" t="s">
        <v>318</v>
      </c>
      <c r="K95" s="181" t="s">
        <v>29</v>
      </c>
    </row>
    <row r="96" spans="1:19" s="11" customFormat="1" ht="21.75" customHeight="1" thickTop="1" thickBot="1" x14ac:dyDescent="0.25">
      <c r="A96" s="181" t="s">
        <v>30</v>
      </c>
      <c r="B96" s="262" t="s">
        <v>360</v>
      </c>
      <c r="C96" s="262"/>
      <c r="D96" s="262"/>
      <c r="E96" s="262"/>
      <c r="F96" s="262"/>
      <c r="G96" s="262"/>
      <c r="H96" s="262"/>
      <c r="I96" s="262"/>
      <c r="J96" s="187">
        <v>1.6199999999999999E-2</v>
      </c>
      <c r="K96" s="184">
        <f>K$34*J96</f>
        <v>174.95999999999998</v>
      </c>
    </row>
    <row r="97" spans="1:12" s="11" customFormat="1" ht="21.75" customHeight="1" thickTop="1" thickBot="1" x14ac:dyDescent="0.25">
      <c r="A97" s="181" t="s">
        <v>32</v>
      </c>
      <c r="B97" s="262" t="s">
        <v>377</v>
      </c>
      <c r="C97" s="262"/>
      <c r="D97" s="262"/>
      <c r="E97" s="262"/>
      <c r="F97" s="262"/>
      <c r="G97" s="262"/>
      <c r="H97" s="262"/>
      <c r="I97" s="262"/>
      <c r="J97" s="187">
        <v>1.3899999999999999E-2</v>
      </c>
      <c r="K97" s="184">
        <f>K$34*J97</f>
        <v>150.12</v>
      </c>
    </row>
    <row r="98" spans="1:12" s="11" customFormat="1" ht="21.75" customHeight="1" thickTop="1" thickBot="1" x14ac:dyDescent="0.25">
      <c r="A98" s="181" t="s">
        <v>35</v>
      </c>
      <c r="B98" s="262" t="s">
        <v>378</v>
      </c>
      <c r="C98" s="262"/>
      <c r="D98" s="262"/>
      <c r="E98" s="262"/>
      <c r="F98" s="262"/>
      <c r="G98" s="262"/>
      <c r="H98" s="262"/>
      <c r="I98" s="262"/>
      <c r="J98" s="187">
        <v>2.0000000000000001E-4</v>
      </c>
      <c r="K98" s="184">
        <f t="shared" ref="K98" si="2">K$34*J98</f>
        <v>2.16</v>
      </c>
    </row>
    <row r="99" spans="1:12" s="11" customFormat="1" ht="21.75" customHeight="1" thickTop="1" thickBot="1" x14ac:dyDescent="0.25">
      <c r="A99" s="181" t="s">
        <v>40</v>
      </c>
      <c r="B99" s="262" t="s">
        <v>302</v>
      </c>
      <c r="C99" s="262"/>
      <c r="D99" s="262"/>
      <c r="E99" s="262"/>
      <c r="F99" s="262"/>
      <c r="G99" s="262"/>
      <c r="H99" s="262"/>
      <c r="I99" s="262"/>
      <c r="J99" s="187">
        <v>3.3E-3</v>
      </c>
      <c r="K99" s="184">
        <f>K$34*J99</f>
        <v>35.64</v>
      </c>
    </row>
    <row r="100" spans="1:12" s="11" customFormat="1" ht="21.75" customHeight="1" thickTop="1" thickBot="1" x14ac:dyDescent="0.25">
      <c r="A100" s="181" t="s">
        <v>42</v>
      </c>
      <c r="B100" s="270" t="s">
        <v>303</v>
      </c>
      <c r="C100" s="270"/>
      <c r="D100" s="270"/>
      <c r="E100" s="270"/>
      <c r="F100" s="270"/>
      <c r="G100" s="270"/>
      <c r="H100" s="270"/>
      <c r="I100" s="270"/>
      <c r="J100" s="187">
        <v>2.0000000000000001E-4</v>
      </c>
      <c r="K100" s="184">
        <f>K$34*J100</f>
        <v>2.16</v>
      </c>
    </row>
    <row r="101" spans="1:12" s="11" customFormat="1" ht="21.75" customHeight="1" thickTop="1" thickBot="1" x14ac:dyDescent="0.25">
      <c r="A101" s="181" t="s">
        <v>44</v>
      </c>
      <c r="B101" s="270" t="s">
        <v>304</v>
      </c>
      <c r="C101" s="270"/>
      <c r="D101" s="270"/>
      <c r="E101" s="270"/>
      <c r="F101" s="270"/>
      <c r="G101" s="270"/>
      <c r="H101" s="270"/>
      <c r="I101" s="270"/>
      <c r="J101" s="187">
        <v>0</v>
      </c>
      <c r="K101" s="184">
        <f>K$34*J101</f>
        <v>0</v>
      </c>
    </row>
    <row r="102" spans="1:12" s="11" customFormat="1" ht="21.75" customHeight="1" thickTop="1" thickBot="1" x14ac:dyDescent="0.25">
      <c r="A102" s="279" t="s">
        <v>333</v>
      </c>
      <c r="B102" s="279"/>
      <c r="C102" s="279"/>
      <c r="D102" s="279"/>
      <c r="E102" s="279"/>
      <c r="F102" s="279"/>
      <c r="G102" s="279"/>
      <c r="H102" s="279"/>
      <c r="I102" s="279"/>
      <c r="J102" s="189">
        <f>SUM(J96:J101)</f>
        <v>3.3799999999999997E-2</v>
      </c>
      <c r="K102" s="193">
        <f>SUM(K96:K101)</f>
        <v>365.04</v>
      </c>
    </row>
    <row r="103" spans="1:12" s="11" customFormat="1" ht="21.75" customHeight="1" thickTop="1" thickBot="1" x14ac:dyDescent="0.25"/>
    <row r="104" spans="1:12" s="11" customFormat="1" ht="21.75" customHeight="1" thickTop="1" thickBot="1" x14ac:dyDescent="0.25">
      <c r="A104" s="264" t="s">
        <v>305</v>
      </c>
      <c r="B104" s="265"/>
      <c r="C104" s="265"/>
      <c r="D104" s="265"/>
      <c r="E104" s="265"/>
      <c r="F104" s="265"/>
      <c r="G104" s="265"/>
      <c r="H104" s="265"/>
      <c r="I104" s="265"/>
      <c r="J104" s="266"/>
      <c r="K104" s="181" t="s">
        <v>29</v>
      </c>
    </row>
    <row r="105" spans="1:12" s="11" customFormat="1" ht="21.75" customHeight="1" thickTop="1" thickBot="1" x14ac:dyDescent="0.25">
      <c r="A105" s="181" t="s">
        <v>30</v>
      </c>
      <c r="B105" s="270" t="s">
        <v>271</v>
      </c>
      <c r="C105" s="270"/>
      <c r="D105" s="270"/>
      <c r="E105" s="270"/>
      <c r="F105" s="270"/>
      <c r="G105" s="270"/>
      <c r="H105" s="270"/>
      <c r="I105" s="270"/>
      <c r="J105" s="270"/>
      <c r="K105" s="184">
        <v>0</v>
      </c>
    </row>
    <row r="106" spans="1:12" s="11" customFormat="1" ht="21.75" customHeight="1" thickTop="1" thickBot="1" x14ac:dyDescent="0.25">
      <c r="A106" s="264" t="s">
        <v>333</v>
      </c>
      <c r="B106" s="265"/>
      <c r="C106" s="265"/>
      <c r="D106" s="265"/>
      <c r="E106" s="265"/>
      <c r="F106" s="265"/>
      <c r="G106" s="265"/>
      <c r="H106" s="265"/>
      <c r="I106" s="265"/>
      <c r="J106" s="266"/>
      <c r="K106" s="193">
        <f>SUM(K104:K105)</f>
        <v>0</v>
      </c>
    </row>
    <row r="107" spans="1:12" s="11" customFormat="1" ht="25.9" customHeight="1" thickTop="1" thickBot="1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1:12" s="11" customFormat="1" ht="21.75" customHeight="1" thickTop="1" thickBot="1" x14ac:dyDescent="0.25">
      <c r="A108" s="264" t="s">
        <v>307</v>
      </c>
      <c r="B108" s="265"/>
      <c r="C108" s="265"/>
      <c r="D108" s="265"/>
      <c r="E108" s="265"/>
      <c r="F108" s="265"/>
      <c r="G108" s="265"/>
      <c r="H108" s="265"/>
      <c r="I108" s="265"/>
      <c r="J108" s="266"/>
      <c r="K108" s="181" t="s">
        <v>29</v>
      </c>
    </row>
    <row r="109" spans="1:12" s="11" customFormat="1" ht="21.75" customHeight="1" thickTop="1" thickBot="1" x14ac:dyDescent="0.25">
      <c r="A109" s="181" t="s">
        <v>76</v>
      </c>
      <c r="B109" s="270" t="s">
        <v>269</v>
      </c>
      <c r="C109" s="270"/>
      <c r="D109" s="270"/>
      <c r="E109" s="270"/>
      <c r="F109" s="270"/>
      <c r="G109" s="270"/>
      <c r="H109" s="270"/>
      <c r="I109" s="270"/>
      <c r="J109" s="270"/>
      <c r="K109" s="184">
        <f>K102</f>
        <v>365.04</v>
      </c>
    </row>
    <row r="110" spans="1:12" s="11" customFormat="1" ht="21.75" customHeight="1" thickTop="1" thickBot="1" x14ac:dyDescent="0.25">
      <c r="A110" s="181" t="s">
        <v>77</v>
      </c>
      <c r="B110" s="270" t="s">
        <v>270</v>
      </c>
      <c r="C110" s="270"/>
      <c r="D110" s="270"/>
      <c r="E110" s="270"/>
      <c r="F110" s="270"/>
      <c r="G110" s="270"/>
      <c r="H110" s="270"/>
      <c r="I110" s="270"/>
      <c r="J110" s="270"/>
      <c r="K110" s="184">
        <f>K106</f>
        <v>0</v>
      </c>
    </row>
    <row r="111" spans="1:12" s="11" customFormat="1" ht="21.75" customHeight="1" thickTop="1" thickBot="1" x14ac:dyDescent="0.25">
      <c r="A111" s="264" t="s">
        <v>333</v>
      </c>
      <c r="B111" s="265"/>
      <c r="C111" s="265"/>
      <c r="D111" s="265"/>
      <c r="E111" s="265"/>
      <c r="F111" s="265"/>
      <c r="G111" s="265"/>
      <c r="H111" s="265"/>
      <c r="I111" s="265"/>
      <c r="J111" s="266"/>
      <c r="K111" s="193">
        <f>SUM(K109:K110)</f>
        <v>365.04</v>
      </c>
    </row>
    <row r="112" spans="1:12" s="11" customFormat="1" ht="21.75" customHeight="1" thickTop="1" thickBot="1" x14ac:dyDescent="0.25"/>
    <row r="113" spans="1:15" s="11" customFormat="1" ht="21.75" customHeight="1" thickTop="1" thickBot="1" x14ac:dyDescent="0.25">
      <c r="A113" s="327" t="s">
        <v>116</v>
      </c>
      <c r="B113" s="328"/>
      <c r="C113" s="328"/>
      <c r="D113" s="328"/>
      <c r="E113" s="328"/>
      <c r="F113" s="328"/>
      <c r="G113" s="328"/>
      <c r="H113" s="328"/>
      <c r="I113" s="328"/>
      <c r="J113" s="328"/>
      <c r="K113" s="329"/>
    </row>
    <row r="114" spans="1:15" ht="21.75" customHeight="1" thickTop="1" thickBot="1" x14ac:dyDescent="0.25">
      <c r="A114" s="320" t="s">
        <v>319</v>
      </c>
      <c r="B114" s="321"/>
      <c r="C114" s="321"/>
      <c r="D114" s="321"/>
      <c r="E114" s="321"/>
      <c r="F114" s="321"/>
      <c r="G114" s="321"/>
      <c r="H114" s="321"/>
      <c r="I114" s="321"/>
      <c r="J114" s="322"/>
      <c r="K114" s="221" t="s">
        <v>29</v>
      </c>
      <c r="L114" s="11"/>
    </row>
    <row r="115" spans="1:15" ht="21.75" customHeight="1" thickTop="1" thickBot="1" x14ac:dyDescent="0.25">
      <c r="A115" s="224" t="s">
        <v>30</v>
      </c>
      <c r="B115" s="272" t="s">
        <v>285</v>
      </c>
      <c r="C115" s="273"/>
      <c r="D115" s="273"/>
      <c r="E115" s="273"/>
      <c r="F115" s="273"/>
      <c r="G115" s="273"/>
      <c r="H115" s="273"/>
      <c r="I115" s="273"/>
      <c r="J115" s="323"/>
      <c r="K115" s="222">
        <v>0</v>
      </c>
      <c r="L115" s="11"/>
    </row>
    <row r="116" spans="1:15" ht="21.75" customHeight="1" thickTop="1" thickBot="1" x14ac:dyDescent="0.25">
      <c r="A116" s="224" t="s">
        <v>32</v>
      </c>
      <c r="B116" s="272" t="s">
        <v>308</v>
      </c>
      <c r="C116" s="273"/>
      <c r="D116" s="273"/>
      <c r="E116" s="273"/>
      <c r="F116" s="273"/>
      <c r="G116" s="273"/>
      <c r="H116" s="273"/>
      <c r="I116" s="273"/>
      <c r="J116" s="323"/>
      <c r="K116" s="222">
        <v>0</v>
      </c>
      <c r="L116" s="11"/>
    </row>
    <row r="117" spans="1:15" ht="21.75" customHeight="1" thickTop="1" thickBot="1" x14ac:dyDescent="0.25">
      <c r="A117" s="225" t="s">
        <v>35</v>
      </c>
      <c r="B117" s="324" t="s">
        <v>309</v>
      </c>
      <c r="C117" s="325"/>
      <c r="D117" s="325"/>
      <c r="E117" s="325"/>
      <c r="F117" s="325"/>
      <c r="G117" s="325"/>
      <c r="H117" s="325"/>
      <c r="I117" s="325"/>
      <c r="J117" s="326"/>
      <c r="K117" s="223">
        <v>0</v>
      </c>
      <c r="L117" s="11"/>
    </row>
    <row r="118" spans="1:15" ht="21.75" customHeight="1" thickTop="1" thickBot="1" x14ac:dyDescent="0.25">
      <c r="A118" s="346" t="s">
        <v>40</v>
      </c>
      <c r="B118" s="348" t="s">
        <v>286</v>
      </c>
      <c r="C118" s="349"/>
      <c r="D118" s="352" t="s">
        <v>393</v>
      </c>
      <c r="E118" s="353"/>
      <c r="F118" s="353"/>
      <c r="G118" s="353"/>
      <c r="H118" s="353"/>
      <c r="I118" s="353"/>
      <c r="J118" s="354"/>
      <c r="K118" s="220">
        <f>96.62*0.5</f>
        <v>48.31</v>
      </c>
      <c r="L118" s="11"/>
    </row>
    <row r="119" spans="1:15" ht="21.75" customHeight="1" thickTop="1" thickBot="1" x14ac:dyDescent="0.25">
      <c r="A119" s="347"/>
      <c r="B119" s="350"/>
      <c r="C119" s="351"/>
      <c r="D119" s="355" t="s">
        <v>81</v>
      </c>
      <c r="E119" s="356"/>
      <c r="F119" s="356"/>
      <c r="G119" s="356"/>
      <c r="H119" s="356"/>
      <c r="I119" s="356"/>
      <c r="J119" s="357"/>
      <c r="K119" s="219">
        <v>0</v>
      </c>
      <c r="L119" s="11"/>
    </row>
    <row r="120" spans="1:15" s="11" customFormat="1" ht="21.75" customHeight="1" thickTop="1" thickBot="1" x14ac:dyDescent="0.25">
      <c r="A120" s="358" t="s">
        <v>278</v>
      </c>
      <c r="B120" s="265"/>
      <c r="C120" s="265"/>
      <c r="D120" s="265"/>
      <c r="E120" s="265"/>
      <c r="F120" s="265"/>
      <c r="G120" s="265"/>
      <c r="H120" s="265"/>
      <c r="I120" s="265"/>
      <c r="J120" s="266"/>
      <c r="K120" s="235">
        <f>SUM(K115:K119)</f>
        <v>48.31</v>
      </c>
      <c r="M120" s="12"/>
      <c r="N120" s="12"/>
      <c r="O120" s="12"/>
    </row>
    <row r="121" spans="1:15" s="11" customFormat="1" ht="21.75" customHeight="1" thickTop="1" thickBot="1" x14ac:dyDescent="0.25">
      <c r="A121" s="261" t="s">
        <v>287</v>
      </c>
      <c r="B121" s="359"/>
      <c r="C121" s="359"/>
      <c r="D121" s="359"/>
      <c r="E121" s="359"/>
      <c r="F121" s="359"/>
      <c r="G121" s="359"/>
      <c r="H121" s="359"/>
      <c r="I121" s="359"/>
      <c r="J121" s="359"/>
      <c r="K121" s="360"/>
      <c r="N121" s="12"/>
      <c r="O121" s="12"/>
    </row>
    <row r="122" spans="1:15" s="11" customFormat="1" ht="21.75" customHeight="1" thickTop="1" thickBot="1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240"/>
      <c r="N122" s="12"/>
      <c r="O122" s="12"/>
    </row>
    <row r="123" spans="1:15" s="11" customFormat="1" ht="21.75" customHeight="1" thickTop="1" thickBot="1" x14ac:dyDescent="0.25">
      <c r="A123" s="327" t="s">
        <v>254</v>
      </c>
      <c r="B123" s="328"/>
      <c r="C123" s="328"/>
      <c r="D123" s="328"/>
      <c r="E123" s="328"/>
      <c r="F123" s="328"/>
      <c r="G123" s="328"/>
      <c r="H123" s="328"/>
      <c r="I123" s="328"/>
      <c r="J123" s="328"/>
      <c r="K123" s="329"/>
      <c r="L123" s="10"/>
      <c r="N123" s="12"/>
      <c r="O123" s="12"/>
    </row>
    <row r="124" spans="1:15" s="11" customFormat="1" ht="21.75" customHeight="1" thickTop="1" thickBot="1" x14ac:dyDescent="0.25">
      <c r="A124" s="344" t="s">
        <v>323</v>
      </c>
      <c r="B124" s="345"/>
      <c r="C124" s="345"/>
      <c r="D124" s="345"/>
      <c r="E124" s="345"/>
      <c r="F124" s="345"/>
      <c r="G124" s="345"/>
      <c r="H124" s="343"/>
      <c r="I124" s="342" t="s">
        <v>318</v>
      </c>
      <c r="J124" s="343"/>
      <c r="K124" s="209" t="s">
        <v>29</v>
      </c>
    </row>
    <row r="125" spans="1:15" s="11" customFormat="1" ht="21.75" customHeight="1" thickTop="1" thickBot="1" x14ac:dyDescent="0.25">
      <c r="A125" s="181" t="s">
        <v>30</v>
      </c>
      <c r="B125" s="292" t="s">
        <v>272</v>
      </c>
      <c r="C125" s="293"/>
      <c r="D125" s="293"/>
      <c r="E125" s="293"/>
      <c r="F125" s="293"/>
      <c r="G125" s="293"/>
      <c r="H125" s="293"/>
      <c r="I125" s="294"/>
      <c r="J125" s="199">
        <v>0.04</v>
      </c>
      <c r="K125" s="184">
        <f>(K144*J125)</f>
        <v>783.90022080000028</v>
      </c>
    </row>
    <row r="126" spans="1:15" s="11" customFormat="1" ht="21.75" customHeight="1" thickTop="1" thickBot="1" x14ac:dyDescent="0.25">
      <c r="A126" s="181" t="s">
        <v>32</v>
      </c>
      <c r="B126" s="292" t="s">
        <v>273</v>
      </c>
      <c r="C126" s="293"/>
      <c r="D126" s="293"/>
      <c r="E126" s="293"/>
      <c r="F126" s="293"/>
      <c r="G126" s="293"/>
      <c r="H126" s="293"/>
      <c r="I126" s="294"/>
      <c r="J126" s="199">
        <v>7.0000000000000007E-2</v>
      </c>
      <c r="K126" s="184">
        <f>(K144+K125)*J126</f>
        <v>1426.6984018560006</v>
      </c>
      <c r="L126" s="176"/>
      <c r="N126" s="239"/>
    </row>
    <row r="127" spans="1:15" s="11" customFormat="1" ht="21.75" customHeight="1" thickTop="1" thickBot="1" x14ac:dyDescent="0.25">
      <c r="A127" s="279" t="s">
        <v>35</v>
      </c>
      <c r="B127" s="330" t="s">
        <v>274</v>
      </c>
      <c r="C127" s="331"/>
      <c r="D127" s="331"/>
      <c r="E127" s="331"/>
      <c r="F127" s="331"/>
      <c r="G127" s="331"/>
      <c r="H127" s="332"/>
      <c r="I127" s="200" t="s">
        <v>16</v>
      </c>
      <c r="J127" s="201"/>
      <c r="K127" s="193">
        <f>SUM(K125:K126)</f>
        <v>2210.5986226560008</v>
      </c>
      <c r="L127" s="176"/>
    </row>
    <row r="128" spans="1:15" s="11" customFormat="1" ht="21.75" customHeight="1" thickTop="1" thickBot="1" x14ac:dyDescent="0.25">
      <c r="A128" s="279"/>
      <c r="B128" s="333" t="s">
        <v>275</v>
      </c>
      <c r="C128" s="334"/>
      <c r="D128" s="334"/>
      <c r="E128" s="335"/>
      <c r="F128" s="288" t="s">
        <v>18</v>
      </c>
      <c r="G128" s="288"/>
      <c r="H128" s="288"/>
      <c r="I128" s="199">
        <v>1.6500000000000001E-2</v>
      </c>
      <c r="J128" s="361">
        <f>I133</f>
        <v>0.14250000000000002</v>
      </c>
      <c r="K128" s="238">
        <f>((K$144+K$125+K$126)/(1-J$128)*I128)</f>
        <v>419.6311584301157</v>
      </c>
      <c r="L128" s="176"/>
    </row>
    <row r="129" spans="1:12" s="11" customFormat="1" ht="21.75" customHeight="1" thickTop="1" thickBot="1" x14ac:dyDescent="0.25">
      <c r="A129" s="279"/>
      <c r="B129" s="336"/>
      <c r="C129" s="337"/>
      <c r="D129" s="337"/>
      <c r="E129" s="338"/>
      <c r="F129" s="288" t="s">
        <v>19</v>
      </c>
      <c r="G129" s="288"/>
      <c r="H129" s="288"/>
      <c r="I129" s="199">
        <v>7.5999999999999998E-2</v>
      </c>
      <c r="J129" s="361"/>
      <c r="K129" s="238">
        <f>((K$144+K$125+K$126)/(1-J$128)*I129)</f>
        <v>1932.8465479205327</v>
      </c>
      <c r="L129" s="176"/>
    </row>
    <row r="130" spans="1:12" s="11" customFormat="1" ht="21.75" customHeight="1" thickTop="1" thickBot="1" x14ac:dyDescent="0.25">
      <c r="A130" s="279"/>
      <c r="B130" s="339"/>
      <c r="C130" s="340"/>
      <c r="D130" s="340"/>
      <c r="E130" s="341"/>
      <c r="F130" s="290" t="s">
        <v>361</v>
      </c>
      <c r="G130" s="290"/>
      <c r="H130" s="290"/>
      <c r="I130" s="202">
        <v>0</v>
      </c>
      <c r="J130" s="361"/>
      <c r="K130" s="238">
        <f>((K$144+K$125+K$126)/(1-J$128)*I130)</f>
        <v>0</v>
      </c>
    </row>
    <row r="131" spans="1:12" s="11" customFormat="1" ht="21.75" customHeight="1" thickTop="1" thickBot="1" x14ac:dyDescent="0.25">
      <c r="A131" s="279"/>
      <c r="B131" s="317" t="s">
        <v>312</v>
      </c>
      <c r="C131" s="318"/>
      <c r="D131" s="318"/>
      <c r="E131" s="319"/>
      <c r="F131" s="366" t="s">
        <v>258</v>
      </c>
      <c r="G131" s="367"/>
      <c r="H131" s="368"/>
      <c r="I131" s="202" t="s">
        <v>258</v>
      </c>
      <c r="J131" s="361"/>
      <c r="K131" s="238">
        <v>0</v>
      </c>
    </row>
    <row r="132" spans="1:12" s="11" customFormat="1" ht="21.75" customHeight="1" thickTop="1" thickBot="1" x14ac:dyDescent="0.25">
      <c r="A132" s="279"/>
      <c r="B132" s="317" t="s">
        <v>276</v>
      </c>
      <c r="C132" s="318"/>
      <c r="D132" s="318"/>
      <c r="E132" s="319"/>
      <c r="F132" s="288" t="s">
        <v>21</v>
      </c>
      <c r="G132" s="288"/>
      <c r="H132" s="288"/>
      <c r="I132" s="202">
        <v>0.05</v>
      </c>
      <c r="J132" s="361"/>
      <c r="K132" s="238">
        <f>((K$144+K$125+K$126)/(1-J$128)*I132)</f>
        <v>1271.6095710003506</v>
      </c>
      <c r="L132" s="176"/>
    </row>
    <row r="133" spans="1:12" s="11" customFormat="1" ht="21.75" customHeight="1" thickTop="1" thickBot="1" x14ac:dyDescent="0.25">
      <c r="A133" s="264" t="s">
        <v>277</v>
      </c>
      <c r="B133" s="265"/>
      <c r="C133" s="265"/>
      <c r="D133" s="265"/>
      <c r="E133" s="265"/>
      <c r="F133" s="265"/>
      <c r="G133" s="265"/>
      <c r="H133" s="266"/>
      <c r="I133" s="189">
        <f>SUM(I128:I132)</f>
        <v>0.14250000000000002</v>
      </c>
      <c r="J133" s="189">
        <f>(J128+J126+J125)</f>
        <v>0.2525</v>
      </c>
      <c r="K133" s="193">
        <f>SUM(K127:K132)</f>
        <v>5834.6859000069999</v>
      </c>
    </row>
    <row r="134" spans="1:12" s="11" customFormat="1" ht="21.75" customHeight="1" thickTop="1" thickBot="1" x14ac:dyDescent="0.25">
      <c r="A134" s="381" t="s">
        <v>311</v>
      </c>
      <c r="B134" s="382"/>
      <c r="C134" s="382"/>
      <c r="D134" s="382"/>
      <c r="E134" s="382"/>
      <c r="F134" s="382"/>
      <c r="G134" s="382"/>
      <c r="H134" s="382"/>
      <c r="I134" s="382"/>
      <c r="J134" s="382"/>
      <c r="K134" s="383"/>
    </row>
    <row r="135" spans="1:12" s="11" customFormat="1" ht="17.25" thickTop="1" thickBot="1" x14ac:dyDescent="0.25">
      <c r="A135" s="259" t="s">
        <v>310</v>
      </c>
      <c r="B135" s="260"/>
      <c r="C135" s="260"/>
      <c r="D135" s="260"/>
      <c r="E135" s="260"/>
      <c r="F135" s="260"/>
      <c r="G135" s="260"/>
      <c r="H135" s="260"/>
      <c r="I135" s="260"/>
      <c r="J135" s="260"/>
      <c r="K135" s="261"/>
    </row>
    <row r="136" spans="1:12" ht="17.25" thickTop="1" thickBo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2" ht="21.75" customHeight="1" thickTop="1" thickBot="1" x14ac:dyDescent="0.25">
      <c r="A137" s="279" t="s">
        <v>325</v>
      </c>
      <c r="B137" s="279"/>
      <c r="C137" s="279"/>
      <c r="D137" s="279"/>
      <c r="E137" s="279"/>
      <c r="F137" s="279"/>
      <c r="G137" s="279"/>
      <c r="H137" s="279"/>
      <c r="I137" s="279"/>
      <c r="J137" s="279"/>
      <c r="K137" s="279"/>
    </row>
    <row r="138" spans="1:12" ht="21.75" customHeight="1" thickTop="1" thickBot="1" x14ac:dyDescent="0.25">
      <c r="A138" s="279" t="s">
        <v>313</v>
      </c>
      <c r="B138" s="279"/>
      <c r="C138" s="279"/>
      <c r="D138" s="279"/>
      <c r="E138" s="279"/>
      <c r="F138" s="279"/>
      <c r="G138" s="279"/>
      <c r="H138" s="279"/>
      <c r="I138" s="279"/>
      <c r="J138" s="279"/>
      <c r="K138" s="209" t="s">
        <v>29</v>
      </c>
      <c r="L138" s="175"/>
    </row>
    <row r="139" spans="1:12" ht="21.75" customHeight="1" thickTop="1" thickBot="1" x14ac:dyDescent="0.25">
      <c r="A139" s="181" t="s">
        <v>30</v>
      </c>
      <c r="B139" s="297" t="s">
        <v>279</v>
      </c>
      <c r="C139" s="297"/>
      <c r="D139" s="297"/>
      <c r="E139" s="297"/>
      <c r="F139" s="297"/>
      <c r="G139" s="297"/>
      <c r="H139" s="297"/>
      <c r="I139" s="297"/>
      <c r="J139" s="297"/>
      <c r="K139" s="184">
        <f>K34</f>
        <v>10800</v>
      </c>
    </row>
    <row r="140" spans="1:12" ht="21.75" customHeight="1" thickTop="1" thickBot="1" x14ac:dyDescent="0.25">
      <c r="A140" s="181" t="s">
        <v>32</v>
      </c>
      <c r="B140" s="297" t="s">
        <v>314</v>
      </c>
      <c r="C140" s="297"/>
      <c r="D140" s="297"/>
      <c r="E140" s="297"/>
      <c r="F140" s="297"/>
      <c r="G140" s="297"/>
      <c r="H140" s="297"/>
      <c r="I140" s="297"/>
      <c r="J140" s="297"/>
      <c r="K140" s="184">
        <f>K79</f>
        <v>7616.5433600000015</v>
      </c>
    </row>
    <row r="141" spans="1:12" ht="21.75" customHeight="1" thickTop="1" thickBot="1" x14ac:dyDescent="0.25">
      <c r="A141" s="181" t="s">
        <v>35</v>
      </c>
      <c r="B141" s="297" t="s">
        <v>315</v>
      </c>
      <c r="C141" s="297"/>
      <c r="D141" s="297"/>
      <c r="E141" s="297"/>
      <c r="F141" s="297"/>
      <c r="G141" s="297"/>
      <c r="H141" s="297"/>
      <c r="I141" s="297"/>
      <c r="J141" s="297"/>
      <c r="K141" s="184">
        <f>K89</f>
        <v>767.61216000000013</v>
      </c>
    </row>
    <row r="142" spans="1:12" ht="21.75" customHeight="1" thickTop="1" thickBot="1" x14ac:dyDescent="0.25">
      <c r="A142" s="181" t="s">
        <v>40</v>
      </c>
      <c r="B142" s="297" t="s">
        <v>280</v>
      </c>
      <c r="C142" s="297"/>
      <c r="D142" s="297"/>
      <c r="E142" s="297"/>
      <c r="F142" s="297"/>
      <c r="G142" s="297"/>
      <c r="H142" s="297"/>
      <c r="I142" s="297"/>
      <c r="J142" s="297"/>
      <c r="K142" s="184">
        <f>K111</f>
        <v>365.04</v>
      </c>
    </row>
    <row r="143" spans="1:12" ht="21.75" customHeight="1" thickTop="1" thickBot="1" x14ac:dyDescent="0.25">
      <c r="A143" s="181" t="s">
        <v>42</v>
      </c>
      <c r="B143" s="297" t="s">
        <v>281</v>
      </c>
      <c r="C143" s="297"/>
      <c r="D143" s="297"/>
      <c r="E143" s="297"/>
      <c r="F143" s="297"/>
      <c r="G143" s="297"/>
      <c r="H143" s="297"/>
      <c r="I143" s="297"/>
      <c r="J143" s="297"/>
      <c r="K143" s="184">
        <f>K120</f>
        <v>48.31</v>
      </c>
    </row>
    <row r="144" spans="1:12" ht="21.75" customHeight="1" thickTop="1" thickBot="1" x14ac:dyDescent="0.25">
      <c r="A144" s="279" t="s">
        <v>88</v>
      </c>
      <c r="B144" s="279"/>
      <c r="C144" s="279"/>
      <c r="D144" s="279"/>
      <c r="E144" s="279"/>
      <c r="F144" s="279"/>
      <c r="G144" s="279"/>
      <c r="H144" s="279"/>
      <c r="I144" s="279"/>
      <c r="J144" s="279"/>
      <c r="K144" s="193">
        <f>SUM(K139:K143)</f>
        <v>19597.505520000006</v>
      </c>
    </row>
    <row r="145" spans="1:13" s="11" customFormat="1" ht="21.75" customHeight="1" thickTop="1" thickBot="1" x14ac:dyDescent="0.25">
      <c r="A145" s="181" t="s">
        <v>44</v>
      </c>
      <c r="B145" s="297" t="s">
        <v>316</v>
      </c>
      <c r="C145" s="297"/>
      <c r="D145" s="297"/>
      <c r="E145" s="297"/>
      <c r="F145" s="297"/>
      <c r="G145" s="297"/>
      <c r="H145" s="297"/>
      <c r="I145" s="297"/>
      <c r="J145" s="297"/>
      <c r="K145" s="184">
        <f>K133</f>
        <v>5834.6859000069999</v>
      </c>
      <c r="L145" s="12"/>
      <c r="M145" s="12"/>
    </row>
    <row r="146" spans="1:13" ht="17.25" thickTop="1" thickBot="1" x14ac:dyDescent="0.25">
      <c r="A146" s="373" t="s">
        <v>282</v>
      </c>
      <c r="B146" s="373"/>
      <c r="C146" s="373"/>
      <c r="D146" s="373"/>
      <c r="E146" s="373"/>
      <c r="F146" s="373"/>
      <c r="G146" s="373"/>
      <c r="H146" s="373"/>
      <c r="I146" s="373"/>
      <c r="J146" s="373"/>
      <c r="K146" s="203">
        <f>K144+K145</f>
        <v>25432.191420007006</v>
      </c>
    </row>
    <row r="147" spans="1:13" ht="21.75" customHeight="1" thickTop="1" thickBot="1" x14ac:dyDescent="0.25"/>
    <row r="148" spans="1:13" ht="21.75" customHeight="1" thickTop="1" thickBot="1" x14ac:dyDescent="0.25">
      <c r="A148" s="279" t="s">
        <v>326</v>
      </c>
      <c r="B148" s="279"/>
      <c r="C148" s="279"/>
      <c r="D148" s="279"/>
      <c r="E148" s="279"/>
      <c r="F148" s="279"/>
      <c r="G148" s="279"/>
      <c r="H148" s="279"/>
      <c r="I148" s="279"/>
      <c r="J148" s="279"/>
      <c r="K148" s="279"/>
    </row>
    <row r="149" spans="1:13" ht="48.75" thickTop="1" thickBot="1" x14ac:dyDescent="0.25">
      <c r="A149" s="373" t="s">
        <v>368</v>
      </c>
      <c r="B149" s="373"/>
      <c r="C149" s="373"/>
      <c r="D149" s="373" t="s">
        <v>369</v>
      </c>
      <c r="E149" s="373"/>
      <c r="F149" s="373" t="s">
        <v>370</v>
      </c>
      <c r="G149" s="373"/>
      <c r="H149" s="373" t="s">
        <v>371</v>
      </c>
      <c r="I149" s="373"/>
      <c r="J149" s="204" t="s">
        <v>372</v>
      </c>
      <c r="K149" s="204" t="s">
        <v>373</v>
      </c>
    </row>
    <row r="150" spans="1:13" ht="21.75" customHeight="1" thickTop="1" thickBot="1" x14ac:dyDescent="0.25">
      <c r="A150" s="290" t="s">
        <v>146</v>
      </c>
      <c r="B150" s="290"/>
      <c r="C150" s="290"/>
      <c r="D150" s="376">
        <f>K146</f>
        <v>25432.191420007006</v>
      </c>
      <c r="E150" s="376"/>
      <c r="F150" s="377">
        <v>1</v>
      </c>
      <c r="G150" s="377"/>
      <c r="H150" s="376">
        <f>D150*F150</f>
        <v>25432.191420007006</v>
      </c>
      <c r="I150" s="376"/>
      <c r="J150" s="205">
        <f>K11</f>
        <v>101</v>
      </c>
      <c r="K150" s="237">
        <f>(H150*J150)</f>
        <v>2568651.3334207074</v>
      </c>
    </row>
    <row r="151" spans="1:13" ht="17.25" thickTop="1" thickBot="1" x14ac:dyDescent="0.25">
      <c r="A151" s="279" t="s">
        <v>283</v>
      </c>
      <c r="B151" s="279"/>
      <c r="C151" s="279"/>
      <c r="D151" s="279"/>
      <c r="E151" s="279"/>
      <c r="F151" s="279"/>
      <c r="G151" s="279"/>
      <c r="H151" s="279"/>
      <c r="I151" s="279"/>
      <c r="J151" s="279"/>
      <c r="K151" s="206">
        <f>K150</f>
        <v>2568651.3334207074</v>
      </c>
    </row>
    <row r="152" spans="1:13" ht="19.5" thickTop="1" thickBot="1" x14ac:dyDescent="0.3">
      <c r="A152" s="279" t="s">
        <v>284</v>
      </c>
      <c r="B152" s="279"/>
      <c r="C152" s="279"/>
      <c r="D152" s="279"/>
      <c r="E152" s="279"/>
      <c r="F152" s="279"/>
      <c r="G152" s="279"/>
      <c r="H152" s="279"/>
      <c r="I152" s="279"/>
      <c r="J152" s="279"/>
      <c r="K152" s="206">
        <f>K151*12</f>
        <v>30823816.00104849</v>
      </c>
      <c r="L152" s="245"/>
    </row>
    <row r="153" spans="1:13" ht="17.25" thickTop="1" thickBot="1" x14ac:dyDescent="0.25">
      <c r="K153" s="207" t="s">
        <v>117</v>
      </c>
      <c r="L153" s="244"/>
    </row>
    <row r="154" spans="1:13" ht="17.25" thickTop="1" thickBot="1" x14ac:dyDescent="0.25">
      <c r="K154" s="211">
        <f>D150/K139</f>
        <v>2.3548325388895375</v>
      </c>
      <c r="L154" s="246"/>
    </row>
    <row r="155" spans="1:13" ht="12" customHeight="1" thickTop="1" x14ac:dyDescent="0.2"/>
    <row r="156" spans="1:13" ht="21.75" customHeight="1" thickBot="1" x14ac:dyDescent="0.25">
      <c r="K156" s="175"/>
    </row>
    <row r="157" spans="1:13" ht="17.25" thickTop="1" thickBot="1" x14ac:dyDescent="0.25">
      <c r="A157" s="264" t="s">
        <v>362</v>
      </c>
      <c r="B157" s="265"/>
      <c r="C157" s="265"/>
      <c r="D157" s="265"/>
      <c r="E157" s="265"/>
      <c r="F157" s="265"/>
      <c r="G157" s="265"/>
      <c r="H157" s="265"/>
      <c r="I157" s="265"/>
      <c r="J157" s="266"/>
      <c r="K157" s="193" t="s">
        <v>29</v>
      </c>
    </row>
    <row r="158" spans="1:13" ht="17.25" thickTop="1" thickBot="1" x14ac:dyDescent="0.25">
      <c r="A158" s="181" t="s">
        <v>30</v>
      </c>
      <c r="B158" s="297" t="s">
        <v>365</v>
      </c>
      <c r="C158" s="297"/>
      <c r="D158" s="297"/>
      <c r="E158" s="297"/>
      <c r="F158" s="297"/>
      <c r="G158" s="297"/>
      <c r="H158" s="297"/>
      <c r="I158" s="297"/>
      <c r="J158" s="297"/>
      <c r="K158" s="188">
        <f>$H$150</f>
        <v>25432.191420007006</v>
      </c>
    </row>
    <row r="159" spans="1:13" ht="17.25" thickTop="1" thickBot="1" x14ac:dyDescent="0.25">
      <c r="A159" s="181" t="s">
        <v>32</v>
      </c>
      <c r="B159" s="297" t="s">
        <v>364</v>
      </c>
      <c r="C159" s="297"/>
      <c r="D159" s="297"/>
      <c r="E159" s="297"/>
      <c r="F159" s="297"/>
      <c r="G159" s="297"/>
      <c r="H159" s="297"/>
      <c r="I159" s="297"/>
      <c r="J159" s="297"/>
      <c r="K159" s="188">
        <f>$K$150</f>
        <v>2568651.3334207074</v>
      </c>
    </row>
    <row r="160" spans="1:13" ht="17.25" thickTop="1" thickBot="1" x14ac:dyDescent="0.25">
      <c r="A160" s="181" t="s">
        <v>35</v>
      </c>
      <c r="B160" s="297" t="s">
        <v>363</v>
      </c>
      <c r="C160" s="297"/>
      <c r="D160" s="297"/>
      <c r="E160" s="297"/>
      <c r="F160" s="297"/>
      <c r="G160" s="297"/>
      <c r="H160" s="297"/>
      <c r="I160" s="297"/>
      <c r="J160" s="297"/>
      <c r="K160" s="188">
        <f>$H$150*$J$150</f>
        <v>2568651.3334207074</v>
      </c>
    </row>
    <row r="161" spans="1:11" ht="17.25" thickTop="1" thickBot="1" x14ac:dyDescent="0.25">
      <c r="A161" s="381" t="s">
        <v>374</v>
      </c>
      <c r="B161" s="382"/>
      <c r="C161" s="382"/>
      <c r="D161" s="382"/>
      <c r="E161" s="382"/>
      <c r="F161" s="382"/>
      <c r="G161" s="382"/>
      <c r="H161" s="382"/>
      <c r="I161" s="382"/>
      <c r="J161" s="382"/>
      <c r="K161" s="383"/>
    </row>
    <row r="162" spans="1:11" ht="16.5" thickTop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</sheetData>
  <mergeCells count="184">
    <mergeCell ref="L41:O41"/>
    <mergeCell ref="L40:O40"/>
    <mergeCell ref="A157:J157"/>
    <mergeCell ref="B158:J158"/>
    <mergeCell ref="B159:J159"/>
    <mergeCell ref="B160:J160"/>
    <mergeCell ref="A161:K161"/>
    <mergeCell ref="A134:K134"/>
    <mergeCell ref="A135:K135"/>
    <mergeCell ref="B131:E131"/>
    <mergeCell ref="F131:H131"/>
    <mergeCell ref="B140:J140"/>
    <mergeCell ref="B141:J141"/>
    <mergeCell ref="A133:H133"/>
    <mergeCell ref="B142:J142"/>
    <mergeCell ref="B143:J143"/>
    <mergeCell ref="A144:J144"/>
    <mergeCell ref="B145:J145"/>
    <mergeCell ref="A146:J146"/>
    <mergeCell ref="A148:K148"/>
    <mergeCell ref="A137:K137"/>
    <mergeCell ref="A138:J138"/>
    <mergeCell ref="B139:J139"/>
    <mergeCell ref="A151:J151"/>
    <mergeCell ref="A92:K92"/>
    <mergeCell ref="B96:I96"/>
    <mergeCell ref="B97:I97"/>
    <mergeCell ref="A81:K81"/>
    <mergeCell ref="A94:K94"/>
    <mergeCell ref="A93:K93"/>
    <mergeCell ref="B85:I85"/>
    <mergeCell ref="A91:K91"/>
    <mergeCell ref="A152:J152"/>
    <mergeCell ref="A149:C149"/>
    <mergeCell ref="A95:I95"/>
    <mergeCell ref="A104:J104"/>
    <mergeCell ref="A108:J108"/>
    <mergeCell ref="B87:I87"/>
    <mergeCell ref="B88:I88"/>
    <mergeCell ref="A89:I89"/>
    <mergeCell ref="B86:I86"/>
    <mergeCell ref="D149:E149"/>
    <mergeCell ref="F149:G149"/>
    <mergeCell ref="H149:I149"/>
    <mergeCell ref="A150:C150"/>
    <mergeCell ref="D150:E150"/>
    <mergeCell ref="F150:G150"/>
    <mergeCell ref="H150:I150"/>
    <mergeCell ref="B126:I126"/>
    <mergeCell ref="B125:I125"/>
    <mergeCell ref="B127:H127"/>
    <mergeCell ref="B128:E130"/>
    <mergeCell ref="B132:E132"/>
    <mergeCell ref="A123:K123"/>
    <mergeCell ref="I124:J124"/>
    <mergeCell ref="A124:H124"/>
    <mergeCell ref="A118:A119"/>
    <mergeCell ref="B118:C119"/>
    <mergeCell ref="D118:J118"/>
    <mergeCell ref="D119:J119"/>
    <mergeCell ref="A120:J120"/>
    <mergeCell ref="A121:K121"/>
    <mergeCell ref="A127:A132"/>
    <mergeCell ref="F128:H128"/>
    <mergeCell ref="J128:J132"/>
    <mergeCell ref="F129:H129"/>
    <mergeCell ref="F130:H130"/>
    <mergeCell ref="F132:H132"/>
    <mergeCell ref="A114:J114"/>
    <mergeCell ref="B115:J115"/>
    <mergeCell ref="B116:J116"/>
    <mergeCell ref="B117:J117"/>
    <mergeCell ref="B98:I98"/>
    <mergeCell ref="B99:I99"/>
    <mergeCell ref="B109:J109"/>
    <mergeCell ref="B110:J110"/>
    <mergeCell ref="B100:I100"/>
    <mergeCell ref="B101:I101"/>
    <mergeCell ref="A102:I102"/>
    <mergeCell ref="B105:J105"/>
    <mergeCell ref="A106:J106"/>
    <mergeCell ref="A111:J111"/>
    <mergeCell ref="A113:K113"/>
    <mergeCell ref="D3:I3"/>
    <mergeCell ref="A4:C4"/>
    <mergeCell ref="D4:F4"/>
    <mergeCell ref="H4:I4"/>
    <mergeCell ref="B31:J31"/>
    <mergeCell ref="B32:J32"/>
    <mergeCell ref="B17:J17"/>
    <mergeCell ref="A26:J26"/>
    <mergeCell ref="H28:J28"/>
    <mergeCell ref="A29:A30"/>
    <mergeCell ref="B29:D30"/>
    <mergeCell ref="B28:D28"/>
    <mergeCell ref="H30:J30"/>
    <mergeCell ref="A25:K25"/>
    <mergeCell ref="B16:J16"/>
    <mergeCell ref="E30:G30"/>
    <mergeCell ref="A12:K12"/>
    <mergeCell ref="A13:K13"/>
    <mergeCell ref="A21:K21"/>
    <mergeCell ref="A22:K22"/>
    <mergeCell ref="K29:K30"/>
    <mergeCell ref="B27:J27"/>
    <mergeCell ref="H29:J29"/>
    <mergeCell ref="L18:P18"/>
    <mergeCell ref="J1:K5"/>
    <mergeCell ref="A72:K72"/>
    <mergeCell ref="A73:K73"/>
    <mergeCell ref="A58:K58"/>
    <mergeCell ref="A59:K59"/>
    <mergeCell ref="A57:K57"/>
    <mergeCell ref="B18:J18"/>
    <mergeCell ref="B19:J19"/>
    <mergeCell ref="B11:J11"/>
    <mergeCell ref="B8:J8"/>
    <mergeCell ref="B9:J9"/>
    <mergeCell ref="B10:J10"/>
    <mergeCell ref="B20:J20"/>
    <mergeCell ref="A5:C5"/>
    <mergeCell ref="D5:I5"/>
    <mergeCell ref="B7:E7"/>
    <mergeCell ref="F7:K7"/>
    <mergeCell ref="A15:K15"/>
    <mergeCell ref="A1:I1"/>
    <mergeCell ref="A2:C2"/>
    <mergeCell ref="D2:I2"/>
    <mergeCell ref="B67:J67"/>
    <mergeCell ref="A3:C3"/>
    <mergeCell ref="L48:Q48"/>
    <mergeCell ref="L49:Q49"/>
    <mergeCell ref="L50:Q50"/>
    <mergeCell ref="B33:J33"/>
    <mergeCell ref="A34:J34"/>
    <mergeCell ref="L63:O63"/>
    <mergeCell ref="B55:I55"/>
    <mergeCell ref="A56:I56"/>
    <mergeCell ref="B62:J62"/>
    <mergeCell ref="B63:J63"/>
    <mergeCell ref="A61:J61"/>
    <mergeCell ref="A38:K38"/>
    <mergeCell ref="B50:E50"/>
    <mergeCell ref="H50:I50"/>
    <mergeCell ref="A39:I39"/>
    <mergeCell ref="B54:I54"/>
    <mergeCell ref="B49:I49"/>
    <mergeCell ref="A43:K43"/>
    <mergeCell ref="A44:K44"/>
    <mergeCell ref="B48:I48"/>
    <mergeCell ref="B51:I51"/>
    <mergeCell ref="B52:I52"/>
    <mergeCell ref="A35:K35"/>
    <mergeCell ref="A36:K36"/>
    <mergeCell ref="A45:K45"/>
    <mergeCell ref="B40:I40"/>
    <mergeCell ref="B41:I41"/>
    <mergeCell ref="B84:I84"/>
    <mergeCell ref="A75:I75"/>
    <mergeCell ref="A82:I82"/>
    <mergeCell ref="B77:I77"/>
    <mergeCell ref="B70:J70"/>
    <mergeCell ref="B76:I76"/>
    <mergeCell ref="A71:J71"/>
    <mergeCell ref="A79:I79"/>
    <mergeCell ref="B53:I53"/>
    <mergeCell ref="A42:I42"/>
    <mergeCell ref="A47:I47"/>
    <mergeCell ref="B68:J68"/>
    <mergeCell ref="B69:J69"/>
    <mergeCell ref="B64:J64"/>
    <mergeCell ref="B65:J65"/>
    <mergeCell ref="B66:J66"/>
    <mergeCell ref="B78:J78"/>
    <mergeCell ref="B83:I83"/>
    <mergeCell ref="L51:Q51"/>
    <mergeCell ref="L52:Q52"/>
    <mergeCell ref="L53:Q53"/>
    <mergeCell ref="L54:Q54"/>
    <mergeCell ref="L55:Q55"/>
    <mergeCell ref="L81:R81"/>
    <mergeCell ref="L82:R82"/>
    <mergeCell ref="L83:R83"/>
    <mergeCell ref="L84:R84"/>
  </mergeCells>
  <printOptions horizontalCentered="1"/>
  <pageMargins left="0.47244094488188981" right="0.47244094488188981" top="0.39370078740157483" bottom="0.39370078740157483" header="0.51181102362204722" footer="0.51181102362204722"/>
  <pageSetup paperSize="5" scale="58" firstPageNumber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87" t="s">
        <v>241</v>
      </c>
      <c r="B2" s="387"/>
      <c r="C2" s="387"/>
      <c r="D2" s="387"/>
      <c r="E2" s="387"/>
      <c r="F2" s="387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84" t="s">
        <v>250</v>
      </c>
      <c r="B5" s="385"/>
      <c r="C5" s="385"/>
      <c r="D5" s="385"/>
      <c r="E5" s="386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90" t="s">
        <v>152</v>
      </c>
      <c r="B3" s="390"/>
      <c r="C3" s="390"/>
      <c r="D3" s="390"/>
    </row>
    <row r="4" spans="1:14" x14ac:dyDescent="0.2">
      <c r="A4" s="76"/>
      <c r="B4" s="77" t="s">
        <v>153</v>
      </c>
      <c r="C4" s="391"/>
      <c r="D4" s="392"/>
      <c r="N4" s="45"/>
    </row>
    <row r="5" spans="1:14" ht="13.5" thickBot="1" x14ac:dyDescent="0.25">
      <c r="A5" s="78"/>
      <c r="B5" s="79" t="s">
        <v>154</v>
      </c>
      <c r="C5" s="393"/>
      <c r="D5" s="394"/>
    </row>
    <row r="6" spans="1:14" x14ac:dyDescent="0.2">
      <c r="A6" s="80"/>
      <c r="B6" s="81"/>
      <c r="C6" s="81"/>
      <c r="D6" s="82"/>
    </row>
    <row r="7" spans="1:14" ht="13.5" thickBot="1" x14ac:dyDescent="0.25">
      <c r="A7" s="395" t="s">
        <v>155</v>
      </c>
      <c r="B7" s="395"/>
      <c r="C7" s="395"/>
      <c r="D7" s="395"/>
    </row>
    <row r="8" spans="1:14" x14ac:dyDescent="0.2">
      <c r="A8" s="76" t="s">
        <v>30</v>
      </c>
      <c r="B8" s="396" t="s">
        <v>156</v>
      </c>
      <c r="C8" s="397"/>
      <c r="D8" s="83"/>
    </row>
    <row r="9" spans="1:14" x14ac:dyDescent="0.2">
      <c r="A9" s="84" t="s">
        <v>32</v>
      </c>
      <c r="B9" s="388" t="s">
        <v>157</v>
      </c>
      <c r="C9" s="389"/>
      <c r="D9" s="85" t="s">
        <v>158</v>
      </c>
    </row>
    <row r="10" spans="1:14" x14ac:dyDescent="0.2">
      <c r="A10" s="84" t="s">
        <v>35</v>
      </c>
      <c r="B10" s="388" t="s">
        <v>159</v>
      </c>
      <c r="C10" s="389"/>
      <c r="D10" s="85" t="s">
        <v>160</v>
      </c>
    </row>
    <row r="11" spans="1:14" ht="13.5" thickBot="1" x14ac:dyDescent="0.25">
      <c r="A11" s="78" t="s">
        <v>40</v>
      </c>
      <c r="B11" s="405" t="s">
        <v>161</v>
      </c>
      <c r="C11" s="406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95" t="s">
        <v>162</v>
      </c>
      <c r="B13" s="395"/>
      <c r="C13" s="395"/>
      <c r="D13" s="395"/>
    </row>
    <row r="14" spans="1:14" ht="25.5" customHeight="1" x14ac:dyDescent="0.2">
      <c r="A14" s="407" t="s">
        <v>163</v>
      </c>
      <c r="B14" s="408"/>
      <c r="C14" s="87" t="s">
        <v>164</v>
      </c>
      <c r="D14" s="88" t="s">
        <v>165</v>
      </c>
    </row>
    <row r="15" spans="1:14" ht="13.5" thickBot="1" x14ac:dyDescent="0.25">
      <c r="A15" s="409" t="s">
        <v>166</v>
      </c>
      <c r="B15" s="410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411" t="s">
        <v>168</v>
      </c>
      <c r="B17" s="411"/>
      <c r="C17" s="411"/>
      <c r="D17" s="411"/>
    </row>
    <row r="18" spans="1:15" ht="13.5" thickBot="1" x14ac:dyDescent="0.25">
      <c r="A18" s="398" t="s">
        <v>169</v>
      </c>
      <c r="B18" s="398"/>
      <c r="C18" s="398"/>
      <c r="D18" s="398"/>
    </row>
    <row r="19" spans="1:15" ht="12.75" customHeight="1" x14ac:dyDescent="0.2">
      <c r="A19" s="412" t="s">
        <v>170</v>
      </c>
      <c r="B19" s="413"/>
      <c r="C19" s="413"/>
      <c r="D19" s="414"/>
    </row>
    <row r="20" spans="1:15" x14ac:dyDescent="0.2">
      <c r="A20" s="91">
        <v>1</v>
      </c>
      <c r="B20" s="415" t="s">
        <v>171</v>
      </c>
      <c r="C20" s="416"/>
      <c r="D20" s="92" t="s">
        <v>172</v>
      </c>
    </row>
    <row r="21" spans="1:15" ht="12.75" customHeight="1" x14ac:dyDescent="0.2">
      <c r="A21" s="91">
        <v>2</v>
      </c>
      <c r="B21" s="415" t="s">
        <v>173</v>
      </c>
      <c r="C21" s="416"/>
      <c r="D21" s="93">
        <v>8483</v>
      </c>
    </row>
    <row r="22" spans="1:15" x14ac:dyDescent="0.2">
      <c r="A22" s="91">
        <v>3</v>
      </c>
      <c r="B22" s="415" t="s">
        <v>174</v>
      </c>
      <c r="C22" s="416"/>
      <c r="D22" s="92"/>
    </row>
    <row r="23" spans="1:15" ht="13.5" customHeight="1" thickBot="1" x14ac:dyDescent="0.25">
      <c r="A23" s="94">
        <v>4</v>
      </c>
      <c r="B23" s="403" t="s">
        <v>175</v>
      </c>
      <c r="C23" s="404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98" t="s">
        <v>176</v>
      </c>
      <c r="B25" s="398"/>
      <c r="C25" s="398"/>
      <c r="D25" s="398"/>
      <c r="E25" s="424" t="s">
        <v>112</v>
      </c>
      <c r="F25" s="424"/>
      <c r="G25" s="424"/>
      <c r="H25" s="424"/>
      <c r="I25" s="424"/>
      <c r="J25" s="424"/>
      <c r="K25" s="424"/>
      <c r="L25" s="424"/>
      <c r="M25" s="424"/>
      <c r="N25" s="424"/>
      <c r="O25" s="161" t="s">
        <v>29</v>
      </c>
    </row>
    <row r="26" spans="1:15" ht="12.75" customHeight="1" thickTop="1" thickBot="1" x14ac:dyDescent="0.25">
      <c r="A26" s="99">
        <v>1</v>
      </c>
      <c r="B26" s="399" t="s">
        <v>177</v>
      </c>
      <c r="C26" s="400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425">
        <v>0.3</v>
      </c>
      <c r="M27" s="426"/>
      <c r="N27" s="427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428" t="s">
        <v>35</v>
      </c>
      <c r="F28" s="429" t="s">
        <v>36</v>
      </c>
      <c r="G28" s="430"/>
      <c r="H28" s="431"/>
      <c r="I28" s="20" t="s">
        <v>37</v>
      </c>
      <c r="J28" s="47"/>
      <c r="K28" s="15"/>
      <c r="L28" s="46"/>
      <c r="M28" s="46"/>
      <c r="N28" s="3"/>
      <c r="O28" s="435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428"/>
      <c r="F29" s="432"/>
      <c r="G29" s="433"/>
      <c r="H29" s="434"/>
      <c r="I29" s="20" t="s">
        <v>38</v>
      </c>
      <c r="J29" s="57"/>
      <c r="K29" s="15"/>
      <c r="L29" s="57" t="s">
        <v>39</v>
      </c>
      <c r="M29" s="58"/>
      <c r="N29" s="59"/>
      <c r="O29" s="435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447" t="s">
        <v>41</v>
      </c>
      <c r="G30" s="447"/>
      <c r="H30" s="447"/>
      <c r="I30" s="448"/>
      <c r="J30" s="447"/>
      <c r="K30" s="448"/>
      <c r="L30" s="447"/>
      <c r="M30" s="447"/>
      <c r="N30" s="449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450" t="s">
        <v>43</v>
      </c>
      <c r="G31" s="450"/>
      <c r="H31" s="450"/>
      <c r="I31" s="450"/>
      <c r="J31" s="450"/>
      <c r="K31" s="450"/>
      <c r="L31" s="450"/>
      <c r="M31" s="450"/>
      <c r="N31" s="451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450" t="s">
        <v>123</v>
      </c>
      <c r="G32" s="450"/>
      <c r="H32" s="450"/>
      <c r="I32" s="450"/>
      <c r="J32" s="450"/>
      <c r="K32" s="450"/>
      <c r="L32" s="450"/>
      <c r="M32" s="450"/>
      <c r="N32" s="451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452"/>
      <c r="F33" s="453"/>
      <c r="G33" s="453"/>
      <c r="H33" s="453"/>
      <c r="I33" s="453"/>
      <c r="J33" s="453"/>
      <c r="K33" s="453"/>
      <c r="L33" s="453"/>
      <c r="M33" s="453"/>
      <c r="N33" s="453"/>
      <c r="O33" s="454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444" t="s">
        <v>111</v>
      </c>
      <c r="F34" s="455"/>
      <c r="G34" s="455"/>
      <c r="H34" s="455"/>
      <c r="I34" s="455"/>
      <c r="J34" s="455"/>
      <c r="K34" s="455"/>
      <c r="L34" s="455"/>
      <c r="M34" s="455"/>
      <c r="N34" s="456"/>
      <c r="O34" s="21">
        <f>SUM(O26:O32)</f>
        <v>8483</v>
      </c>
    </row>
    <row r="35" spans="1:15" ht="13.5" customHeight="1" thickBot="1" x14ac:dyDescent="0.25">
      <c r="A35" s="106"/>
      <c r="B35" s="401" t="s">
        <v>184</v>
      </c>
      <c r="C35" s="402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98" t="s">
        <v>185</v>
      </c>
      <c r="B37" s="398"/>
      <c r="C37" s="398"/>
      <c r="D37" s="398"/>
      <c r="E37" s="444" t="s">
        <v>47</v>
      </c>
      <c r="F37" s="444"/>
      <c r="G37" s="444"/>
      <c r="H37" s="444"/>
      <c r="I37" s="444"/>
      <c r="J37" s="444"/>
      <c r="K37" s="444"/>
      <c r="L37" s="444"/>
      <c r="M37" s="444"/>
      <c r="N37" s="444"/>
      <c r="O37" s="424"/>
    </row>
    <row r="38" spans="1:15" ht="20.25" thickTop="1" thickBot="1" x14ac:dyDescent="0.25">
      <c r="A38" s="398" t="s">
        <v>203</v>
      </c>
      <c r="B38" s="398"/>
      <c r="C38" s="398"/>
      <c r="D38" s="398"/>
      <c r="E38" s="444" t="s">
        <v>114</v>
      </c>
      <c r="F38" s="444"/>
      <c r="G38" s="444"/>
      <c r="H38" s="444"/>
      <c r="I38" s="444"/>
      <c r="J38" s="444"/>
      <c r="K38" s="444"/>
      <c r="L38" s="444"/>
      <c r="M38" s="444"/>
      <c r="N38" s="444"/>
      <c r="O38" s="424"/>
    </row>
    <row r="39" spans="1:15" ht="12.75" customHeight="1" thickTop="1" thickBot="1" x14ac:dyDescent="0.25">
      <c r="A39" s="130" t="s">
        <v>64</v>
      </c>
      <c r="B39" s="399" t="s">
        <v>204</v>
      </c>
      <c r="C39" s="400"/>
      <c r="D39" s="100" t="s">
        <v>78</v>
      </c>
      <c r="E39" s="163" t="s">
        <v>30</v>
      </c>
      <c r="F39" s="445" t="s">
        <v>113</v>
      </c>
      <c r="G39" s="445"/>
      <c r="H39" s="445"/>
      <c r="I39" s="445"/>
      <c r="J39" s="445"/>
      <c r="K39" s="445"/>
      <c r="L39" s="445"/>
      <c r="M39" s="445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445" t="s">
        <v>140</v>
      </c>
      <c r="G40" s="445"/>
      <c r="H40" s="445"/>
      <c r="I40" s="445"/>
      <c r="J40" s="445"/>
      <c r="K40" s="445"/>
      <c r="L40" s="445"/>
      <c r="M40" s="445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446" t="s">
        <v>62</v>
      </c>
      <c r="G41" s="446"/>
      <c r="H41" s="446"/>
      <c r="I41" s="446"/>
      <c r="J41" s="446"/>
      <c r="K41" s="446"/>
      <c r="L41" s="446"/>
      <c r="M41" s="446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417" t="s">
        <v>190</v>
      </c>
      <c r="B42" s="418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420" t="s">
        <v>206</v>
      </c>
      <c r="B44" s="420"/>
      <c r="C44" s="420"/>
      <c r="D44" s="420"/>
      <c r="E44" s="444" t="s">
        <v>125</v>
      </c>
      <c r="F44" s="444"/>
      <c r="G44" s="444"/>
      <c r="H44" s="444"/>
      <c r="I44" s="444"/>
      <c r="J44" s="444"/>
      <c r="K44" s="444"/>
      <c r="L44" s="444"/>
      <c r="M44" s="444"/>
      <c r="N44" s="444"/>
      <c r="O44" s="424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457" t="s">
        <v>48</v>
      </c>
      <c r="G45" s="457"/>
      <c r="H45" s="457"/>
      <c r="I45" s="457"/>
      <c r="J45" s="457"/>
      <c r="K45" s="457"/>
      <c r="L45" s="457"/>
      <c r="M45" s="457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457" t="s">
        <v>49</v>
      </c>
      <c r="G46" s="457"/>
      <c r="H46" s="457"/>
      <c r="I46" s="457"/>
      <c r="J46" s="457"/>
      <c r="K46" s="457"/>
      <c r="L46" s="457"/>
      <c r="M46" s="457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457" t="s">
        <v>50</v>
      </c>
      <c r="G47" s="457"/>
      <c r="H47" s="457"/>
      <c r="I47" s="457"/>
      <c r="J47" s="457"/>
      <c r="K47" s="457"/>
      <c r="L47" s="457"/>
      <c r="M47" s="457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457" t="s">
        <v>51</v>
      </c>
      <c r="G48" s="457"/>
      <c r="H48" s="457"/>
      <c r="I48" s="457"/>
      <c r="J48" s="457"/>
      <c r="K48" s="457"/>
      <c r="L48" s="457"/>
      <c r="M48" s="457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457" t="s">
        <v>52</v>
      </c>
      <c r="G49" s="457"/>
      <c r="H49" s="457"/>
      <c r="I49" s="457"/>
      <c r="J49" s="457"/>
      <c r="K49" s="457"/>
      <c r="L49" s="457"/>
      <c r="M49" s="457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457" t="s">
        <v>53</v>
      </c>
      <c r="G50" s="457"/>
      <c r="H50" s="457"/>
      <c r="I50" s="457"/>
      <c r="J50" s="457"/>
      <c r="K50" s="457"/>
      <c r="L50" s="457"/>
      <c r="M50" s="457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458" t="s">
        <v>11</v>
      </c>
      <c r="G51" s="458"/>
      <c r="H51" s="458"/>
      <c r="I51" s="458"/>
      <c r="J51" s="23">
        <v>0.03</v>
      </c>
      <c r="K51" s="24" t="s">
        <v>12</v>
      </c>
      <c r="L51" s="459">
        <v>1</v>
      </c>
      <c r="M51" s="459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460"/>
      <c r="L52" s="460"/>
      <c r="M52" s="461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424" t="s">
        <v>62</v>
      </c>
      <c r="F53" s="424" t="s">
        <v>55</v>
      </c>
      <c r="G53" s="424"/>
      <c r="H53" s="424"/>
      <c r="I53" s="424"/>
      <c r="J53" s="424"/>
      <c r="K53" s="424"/>
      <c r="L53" s="424"/>
      <c r="M53" s="424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417" t="s">
        <v>190</v>
      </c>
      <c r="B54" s="421"/>
      <c r="C54" s="115">
        <f>C46+C47+C48+C49+C50+C51+C52+C53</f>
        <v>0.3680000000000001</v>
      </c>
      <c r="D54" s="16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420" t="s">
        <v>207</v>
      </c>
      <c r="B56" s="420"/>
      <c r="C56" s="420"/>
      <c r="D56" s="420"/>
      <c r="E56" s="444" t="s">
        <v>56</v>
      </c>
      <c r="F56" s="444"/>
      <c r="G56" s="444"/>
      <c r="H56" s="444"/>
      <c r="I56" s="444"/>
      <c r="J56" s="444"/>
      <c r="K56" s="444"/>
      <c r="L56" s="444"/>
      <c r="M56" s="444"/>
      <c r="N56" s="444"/>
      <c r="O56" s="424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462" t="s">
        <v>57</v>
      </c>
      <c r="G57" s="462"/>
      <c r="H57" s="462"/>
      <c r="I57" s="462"/>
      <c r="J57" s="462"/>
      <c r="K57" s="462"/>
      <c r="L57" s="462"/>
      <c r="M57" s="462"/>
      <c r="N57" s="462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462" t="s">
        <v>58</v>
      </c>
      <c r="G58" s="462"/>
      <c r="H58" s="462"/>
      <c r="I58" s="462"/>
      <c r="J58" s="462"/>
      <c r="K58" s="462"/>
      <c r="L58" s="462"/>
      <c r="M58" s="462"/>
      <c r="N58" s="462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462" t="s">
        <v>59</v>
      </c>
      <c r="G59" s="462"/>
      <c r="H59" s="462"/>
      <c r="I59" s="462"/>
      <c r="J59" s="462"/>
      <c r="K59" s="462"/>
      <c r="L59" s="462"/>
      <c r="M59" s="462"/>
      <c r="N59" s="462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462" t="s">
        <v>121</v>
      </c>
      <c r="G60" s="462"/>
      <c r="H60" s="462"/>
      <c r="I60" s="462"/>
      <c r="J60" s="462"/>
      <c r="K60" s="462"/>
      <c r="L60" s="462"/>
      <c r="M60" s="462"/>
      <c r="N60" s="462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462" t="s">
        <v>122</v>
      </c>
      <c r="G61" s="462"/>
      <c r="H61" s="462"/>
      <c r="I61" s="462"/>
      <c r="J61" s="462"/>
      <c r="K61" s="462"/>
      <c r="L61" s="462"/>
      <c r="M61" s="462"/>
      <c r="N61" s="462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462" t="s">
        <v>60</v>
      </c>
      <c r="G62" s="462"/>
      <c r="H62" s="462"/>
      <c r="I62" s="462"/>
      <c r="J62" s="462"/>
      <c r="K62" s="462"/>
      <c r="L62" s="462"/>
      <c r="M62" s="462"/>
      <c r="N62" s="462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462" t="s">
        <v>22</v>
      </c>
      <c r="G63" s="462"/>
      <c r="H63" s="462"/>
      <c r="I63" s="462"/>
      <c r="J63" s="462"/>
      <c r="K63" s="462"/>
      <c r="L63" s="462"/>
      <c r="M63" s="462"/>
      <c r="N63" s="462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462" t="s">
        <v>46</v>
      </c>
      <c r="G64" s="462"/>
      <c r="H64" s="462"/>
      <c r="I64" s="462"/>
      <c r="J64" s="462"/>
      <c r="K64" s="462"/>
      <c r="L64" s="462"/>
      <c r="M64" s="462"/>
      <c r="N64" s="462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462" t="s">
        <v>46</v>
      </c>
      <c r="G65" s="462"/>
      <c r="H65" s="462"/>
      <c r="I65" s="462"/>
      <c r="J65" s="462"/>
      <c r="K65" s="462"/>
      <c r="L65" s="462"/>
      <c r="M65" s="462"/>
      <c r="N65" s="462"/>
      <c r="O65" s="26">
        <v>0</v>
      </c>
    </row>
    <row r="66" spans="1:15" ht="13.5" customHeight="1" thickTop="1" thickBot="1" x14ac:dyDescent="0.25">
      <c r="A66" s="106"/>
      <c r="B66" s="401" t="s">
        <v>187</v>
      </c>
      <c r="C66" s="402"/>
      <c r="D66" s="110">
        <f>TRUNC(SUM(D57:D65),2)</f>
        <v>550</v>
      </c>
      <c r="E66" s="161"/>
      <c r="F66" s="424" t="s">
        <v>62</v>
      </c>
      <c r="G66" s="424"/>
      <c r="H66" s="424"/>
      <c r="I66" s="424"/>
      <c r="J66" s="424"/>
      <c r="K66" s="424"/>
      <c r="L66" s="424"/>
      <c r="M66" s="424"/>
      <c r="N66" s="424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98" t="s">
        <v>210</v>
      </c>
      <c r="B68" s="398"/>
      <c r="C68" s="398"/>
      <c r="D68" s="398"/>
      <c r="E68" s="424" t="s">
        <v>63</v>
      </c>
      <c r="F68" s="424"/>
      <c r="G68" s="424"/>
      <c r="H68" s="424"/>
      <c r="I68" s="424"/>
      <c r="J68" s="424"/>
      <c r="K68" s="424"/>
      <c r="L68" s="424"/>
      <c r="M68" s="424"/>
      <c r="N68" s="424"/>
      <c r="O68" s="424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68">
        <f>D42</f>
        <v>1733.07</v>
      </c>
      <c r="E69" s="44" t="s">
        <v>64</v>
      </c>
      <c r="F69" s="462" t="s">
        <v>65</v>
      </c>
      <c r="G69" s="462"/>
      <c r="H69" s="462"/>
      <c r="I69" s="462"/>
      <c r="J69" s="462"/>
      <c r="K69" s="462"/>
      <c r="L69" s="462"/>
      <c r="M69" s="462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462" t="s">
        <v>67</v>
      </c>
      <c r="G70" s="462"/>
      <c r="H70" s="462"/>
      <c r="I70" s="462"/>
      <c r="J70" s="462"/>
      <c r="K70" s="462"/>
      <c r="L70" s="462"/>
      <c r="M70" s="462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69">
        <f>D66</f>
        <v>550</v>
      </c>
      <c r="E71" s="44" t="s">
        <v>68</v>
      </c>
      <c r="F71" s="462" t="s">
        <v>69</v>
      </c>
      <c r="G71" s="462"/>
      <c r="H71" s="462"/>
      <c r="I71" s="462"/>
      <c r="J71" s="462"/>
      <c r="K71" s="462"/>
      <c r="L71" s="462"/>
      <c r="M71" s="462"/>
      <c r="N71" s="462"/>
      <c r="O71" s="26">
        <f>O66</f>
        <v>550</v>
      </c>
    </row>
    <row r="72" spans="1:15" ht="13.5" customHeight="1" thickTop="1" thickBot="1" x14ac:dyDescent="0.25">
      <c r="A72" s="422" t="s">
        <v>190</v>
      </c>
      <c r="B72" s="423"/>
      <c r="C72" s="140">
        <f>C69+C70</f>
        <v>0.57230000000000003</v>
      </c>
      <c r="D72" s="107">
        <f>TRUNC(SUM(D69:D71),2)</f>
        <v>6042.56</v>
      </c>
      <c r="E72" s="161"/>
      <c r="F72" s="444" t="s">
        <v>62</v>
      </c>
      <c r="G72" s="455"/>
      <c r="H72" s="455"/>
      <c r="I72" s="455"/>
      <c r="J72" s="455"/>
      <c r="K72" s="455"/>
      <c r="L72" s="455"/>
      <c r="M72" s="456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98" t="s">
        <v>212</v>
      </c>
      <c r="B74" s="398"/>
      <c r="C74" s="398"/>
      <c r="D74" s="398"/>
      <c r="E74" s="444" t="s">
        <v>70</v>
      </c>
      <c r="F74" s="455"/>
      <c r="G74" s="455"/>
      <c r="H74" s="455"/>
      <c r="I74" s="455"/>
      <c r="J74" s="455"/>
      <c r="K74" s="455"/>
      <c r="L74" s="455"/>
      <c r="M74" s="455"/>
      <c r="N74" s="455"/>
      <c r="O74" s="456"/>
    </row>
    <row r="75" spans="1:15" ht="12.75" customHeight="1" thickTop="1" thickBot="1" x14ac:dyDescent="0.25">
      <c r="A75" s="99">
        <v>3</v>
      </c>
      <c r="B75" s="399" t="s">
        <v>192</v>
      </c>
      <c r="C75" s="400"/>
      <c r="D75" s="100" t="s">
        <v>78</v>
      </c>
      <c r="E75" s="161" t="s">
        <v>30</v>
      </c>
      <c r="F75" s="462" t="s">
        <v>71</v>
      </c>
      <c r="G75" s="462"/>
      <c r="H75" s="462"/>
      <c r="I75" s="462"/>
      <c r="J75" s="462"/>
      <c r="K75" s="462"/>
      <c r="L75" s="462"/>
      <c r="M75" s="462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462" t="s">
        <v>72</v>
      </c>
      <c r="G76" s="462"/>
      <c r="H76" s="462"/>
      <c r="I76" s="462"/>
      <c r="J76" s="462"/>
      <c r="K76" s="462"/>
      <c r="L76" s="462"/>
      <c r="M76" s="462"/>
      <c r="N76" s="17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463" t="s">
        <v>99</v>
      </c>
      <c r="G77" s="463"/>
      <c r="H77" s="463"/>
      <c r="I77" s="463"/>
      <c r="J77" s="463"/>
      <c r="K77" s="463"/>
      <c r="L77" s="463"/>
      <c r="M77" s="463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462" t="s">
        <v>73</v>
      </c>
      <c r="G78" s="462"/>
      <c r="H78" s="462"/>
      <c r="I78" s="462"/>
      <c r="J78" s="462"/>
      <c r="K78" s="462"/>
      <c r="L78" s="462"/>
      <c r="M78" s="462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462" t="s">
        <v>126</v>
      </c>
      <c r="G79" s="462"/>
      <c r="H79" s="462"/>
      <c r="I79" s="462"/>
      <c r="J79" s="462"/>
      <c r="K79" s="462"/>
      <c r="L79" s="462"/>
      <c r="M79" s="462"/>
      <c r="N79" s="17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463" t="s">
        <v>100</v>
      </c>
      <c r="G80" s="463"/>
      <c r="H80" s="463"/>
      <c r="I80" s="463"/>
      <c r="J80" s="463"/>
      <c r="K80" s="463"/>
      <c r="L80" s="463"/>
      <c r="M80" s="463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424" t="s">
        <v>62</v>
      </c>
      <c r="F81" s="424"/>
      <c r="G81" s="424"/>
      <c r="H81" s="424"/>
      <c r="I81" s="424"/>
      <c r="J81" s="424"/>
      <c r="K81" s="424"/>
      <c r="L81" s="424"/>
      <c r="M81" s="424"/>
      <c r="N81" s="17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417" t="s">
        <v>190</v>
      </c>
      <c r="B82" s="418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98" t="s">
        <v>213</v>
      </c>
      <c r="B84" s="398"/>
      <c r="C84" s="398"/>
      <c r="D84" s="398"/>
      <c r="E84" s="444" t="s">
        <v>74</v>
      </c>
      <c r="F84" s="455"/>
      <c r="G84" s="455"/>
      <c r="H84" s="455"/>
      <c r="I84" s="455"/>
      <c r="J84" s="455"/>
      <c r="K84" s="455"/>
      <c r="L84" s="455"/>
      <c r="M84" s="455"/>
      <c r="N84" s="455"/>
      <c r="O84" s="456"/>
    </row>
    <row r="85" spans="1:15" ht="24.75" customHeight="1" thickTop="1" thickBot="1" x14ac:dyDescent="0.25">
      <c r="A85" s="420" t="s">
        <v>214</v>
      </c>
      <c r="B85" s="420"/>
      <c r="C85" s="420"/>
      <c r="D85" s="420"/>
      <c r="E85" s="424" t="s">
        <v>131</v>
      </c>
      <c r="F85" s="424"/>
      <c r="G85" s="424"/>
      <c r="H85" s="424"/>
      <c r="I85" s="424"/>
      <c r="J85" s="424"/>
      <c r="K85" s="424"/>
      <c r="L85" s="424"/>
      <c r="M85" s="424"/>
      <c r="N85" s="424"/>
      <c r="O85" s="424"/>
    </row>
    <row r="86" spans="1:15" ht="12.75" customHeight="1" thickTop="1" thickBot="1" x14ac:dyDescent="0.25">
      <c r="A86" s="99" t="s">
        <v>76</v>
      </c>
      <c r="B86" s="399" t="s">
        <v>192</v>
      </c>
      <c r="C86" s="400"/>
      <c r="D86" s="100" t="s">
        <v>78</v>
      </c>
      <c r="E86" s="161" t="s">
        <v>30</v>
      </c>
      <c r="F86" s="462" t="s">
        <v>127</v>
      </c>
      <c r="G86" s="462"/>
      <c r="H86" s="462"/>
      <c r="I86" s="462"/>
      <c r="J86" s="462"/>
      <c r="K86" s="462"/>
      <c r="L86" s="462"/>
      <c r="M86" s="462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462" t="s">
        <v>128</v>
      </c>
      <c r="G87" s="462"/>
      <c r="H87" s="462"/>
      <c r="I87" s="462"/>
      <c r="J87" s="462"/>
      <c r="K87" s="462"/>
      <c r="L87" s="462"/>
      <c r="M87" s="462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462" t="s">
        <v>129</v>
      </c>
      <c r="G88" s="462"/>
      <c r="H88" s="462"/>
      <c r="I88" s="462"/>
      <c r="J88" s="462"/>
      <c r="K88" s="462"/>
      <c r="L88" s="462"/>
      <c r="M88" s="462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462" t="s">
        <v>75</v>
      </c>
      <c r="G89" s="462"/>
      <c r="H89" s="462"/>
      <c r="I89" s="462"/>
      <c r="J89" s="462"/>
      <c r="K89" s="462"/>
      <c r="L89" s="462"/>
      <c r="M89" s="462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462" t="s">
        <v>130</v>
      </c>
      <c r="G90" s="462"/>
      <c r="H90" s="462"/>
      <c r="I90" s="462"/>
      <c r="J90" s="462"/>
      <c r="K90" s="462"/>
      <c r="L90" s="462"/>
      <c r="M90" s="462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462" t="s">
        <v>139</v>
      </c>
      <c r="G91" s="462"/>
      <c r="H91" s="462"/>
      <c r="I91" s="462"/>
      <c r="J91" s="462"/>
      <c r="K91" s="462"/>
      <c r="L91" s="462"/>
      <c r="M91" s="462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473" t="s">
        <v>62</v>
      </c>
      <c r="F92" s="473"/>
      <c r="G92" s="473"/>
      <c r="H92" s="473"/>
      <c r="I92" s="473"/>
      <c r="J92" s="473"/>
      <c r="K92" s="473"/>
      <c r="L92" s="473"/>
      <c r="M92" s="473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417" t="s">
        <v>190</v>
      </c>
      <c r="B93" s="418"/>
      <c r="C93" s="118">
        <f>SUM(C87:C92)</f>
        <v>3.3799999999999997E-2</v>
      </c>
      <c r="D93" s="116">
        <f>TRUNC(SUM(D87:D92),2)</f>
        <v>286.7</v>
      </c>
      <c r="E93" s="470"/>
      <c r="F93" s="471"/>
      <c r="G93" s="471"/>
      <c r="H93" s="471"/>
      <c r="I93" s="471"/>
      <c r="J93" s="471"/>
      <c r="K93" s="471"/>
      <c r="L93" s="471"/>
      <c r="M93" s="471"/>
      <c r="N93" s="471"/>
      <c r="O93" s="472"/>
    </row>
    <row r="94" spans="1:15" ht="13.5" customHeight="1" thickTop="1" thickBot="1" x14ac:dyDescent="0.25">
      <c r="A94" s="133"/>
      <c r="B94" s="134"/>
      <c r="C94" s="134"/>
      <c r="D94" s="129"/>
      <c r="E94" s="444" t="s">
        <v>134</v>
      </c>
      <c r="F94" s="455"/>
      <c r="G94" s="455"/>
      <c r="H94" s="455"/>
      <c r="I94" s="455"/>
      <c r="J94" s="455"/>
      <c r="K94" s="455"/>
      <c r="L94" s="455"/>
      <c r="M94" s="455"/>
      <c r="N94" s="455"/>
      <c r="O94" s="456"/>
    </row>
    <row r="95" spans="1:15" ht="24.75" customHeight="1" thickTop="1" thickBot="1" x14ac:dyDescent="0.25">
      <c r="A95" s="420" t="s">
        <v>220</v>
      </c>
      <c r="B95" s="420"/>
      <c r="C95" s="420"/>
      <c r="D95" s="420"/>
      <c r="E95" s="161" t="s">
        <v>30</v>
      </c>
      <c r="F95" s="464" t="s">
        <v>135</v>
      </c>
      <c r="G95" s="465"/>
      <c r="H95" s="465"/>
      <c r="I95" s="465"/>
      <c r="J95" s="465"/>
      <c r="K95" s="465"/>
      <c r="L95" s="465"/>
      <c r="M95" s="465"/>
      <c r="N95" s="466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467" t="s">
        <v>62</v>
      </c>
      <c r="G96" s="468"/>
      <c r="H96" s="468"/>
      <c r="I96" s="468"/>
      <c r="J96" s="468"/>
      <c r="K96" s="468"/>
      <c r="L96" s="468"/>
      <c r="M96" s="468"/>
      <c r="N96" s="469"/>
      <c r="O96" s="165">
        <f>O95</f>
        <v>0</v>
      </c>
    </row>
    <row r="97" spans="1:15" ht="13.5" customHeight="1" thickTop="1" thickBot="1" x14ac:dyDescent="0.25">
      <c r="A97" s="417" t="s">
        <v>190</v>
      </c>
      <c r="B97" s="418"/>
      <c r="C97" s="118"/>
      <c r="D97" s="116">
        <f>TRUNC(SUM(D96),2)</f>
        <v>0</v>
      </c>
      <c r="E97" s="470"/>
      <c r="F97" s="471"/>
      <c r="G97" s="471"/>
      <c r="H97" s="471"/>
      <c r="I97" s="471"/>
      <c r="J97" s="471"/>
      <c r="K97" s="471"/>
      <c r="L97" s="471"/>
      <c r="M97" s="471"/>
      <c r="N97" s="471"/>
      <c r="O97" s="472"/>
    </row>
    <row r="98" spans="1:15" ht="13.5" customHeight="1" thickTop="1" thickBot="1" x14ac:dyDescent="0.25">
      <c r="A98" s="133"/>
      <c r="B98" s="134"/>
      <c r="C98" s="134"/>
      <c r="D98" s="129"/>
      <c r="E98" s="424" t="s">
        <v>136</v>
      </c>
      <c r="F98" s="424"/>
      <c r="G98" s="424"/>
      <c r="H98" s="424"/>
      <c r="I98" s="424"/>
      <c r="J98" s="424"/>
      <c r="K98" s="424"/>
      <c r="L98" s="424"/>
      <c r="M98" s="424"/>
      <c r="N98" s="424"/>
      <c r="O98" s="424"/>
    </row>
    <row r="99" spans="1:15" ht="13.5" customHeight="1" thickTop="1" thickBot="1" x14ac:dyDescent="0.25">
      <c r="A99" s="398" t="s">
        <v>224</v>
      </c>
      <c r="B99" s="398"/>
      <c r="C99" s="398"/>
      <c r="D99" s="398"/>
      <c r="E99" s="161" t="s">
        <v>76</v>
      </c>
      <c r="F99" s="464" t="s">
        <v>137</v>
      </c>
      <c r="G99" s="465"/>
      <c r="H99" s="465"/>
      <c r="I99" s="465"/>
      <c r="J99" s="465"/>
      <c r="K99" s="465"/>
      <c r="L99" s="465"/>
      <c r="M99" s="465"/>
      <c r="N99" s="466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464" t="s">
        <v>138</v>
      </c>
      <c r="G100" s="465"/>
      <c r="H100" s="465"/>
      <c r="I100" s="465"/>
      <c r="J100" s="465"/>
      <c r="K100" s="465"/>
      <c r="L100" s="465"/>
      <c r="M100" s="465"/>
      <c r="N100" s="466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424" t="s">
        <v>62</v>
      </c>
      <c r="G101" s="424"/>
      <c r="H101" s="424"/>
      <c r="I101" s="424"/>
      <c r="J101" s="424"/>
      <c r="K101" s="424"/>
      <c r="L101" s="424"/>
      <c r="M101" s="424"/>
      <c r="N101" s="424"/>
      <c r="O101" s="28">
        <f>SUM(O99:O100)</f>
        <v>286.72539999999998</v>
      </c>
    </row>
    <row r="102" spans="1:15" ht="13.5" customHeight="1" thickTop="1" thickBot="1" x14ac:dyDescent="0.25">
      <c r="A102" s="417" t="s">
        <v>190</v>
      </c>
      <c r="B102" s="418"/>
      <c r="C102" s="118"/>
      <c r="D102" s="143">
        <f>TRUNC(SUM(D100:D101),2)</f>
        <v>286.7</v>
      </c>
      <c r="E102" s="470"/>
      <c r="F102" s="471"/>
      <c r="G102" s="471"/>
      <c r="H102" s="471"/>
      <c r="I102" s="471"/>
      <c r="J102" s="471"/>
      <c r="K102" s="471"/>
      <c r="L102" s="471"/>
      <c r="M102" s="471"/>
      <c r="N102" s="471"/>
      <c r="O102" s="472"/>
    </row>
    <row r="103" spans="1:15" ht="13.5" customHeight="1" thickTop="1" thickBot="1" x14ac:dyDescent="0.25">
      <c r="A103" s="75"/>
      <c r="D103" s="75"/>
      <c r="E103" s="444" t="s">
        <v>116</v>
      </c>
      <c r="F103" s="455"/>
      <c r="G103" s="455"/>
      <c r="H103" s="455"/>
      <c r="I103" s="455"/>
      <c r="J103" s="455"/>
      <c r="K103" s="455"/>
      <c r="L103" s="455"/>
      <c r="M103" s="455"/>
      <c r="N103" s="456"/>
      <c r="O103" s="161" t="s">
        <v>78</v>
      </c>
    </row>
    <row r="104" spans="1:15" ht="17.25" thickTop="1" thickBot="1" x14ac:dyDescent="0.25">
      <c r="A104" s="443" t="s">
        <v>225</v>
      </c>
      <c r="B104" s="443"/>
      <c r="C104" s="443"/>
      <c r="D104" s="443"/>
      <c r="E104" s="161" t="s">
        <v>30</v>
      </c>
      <c r="F104" s="462" t="s">
        <v>79</v>
      </c>
      <c r="G104" s="462"/>
      <c r="H104" s="462"/>
      <c r="I104" s="462"/>
      <c r="J104" s="462"/>
      <c r="K104" s="462"/>
      <c r="L104" s="462"/>
      <c r="M104" s="462"/>
      <c r="N104" s="462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462" t="s">
        <v>109</v>
      </c>
      <c r="G105" s="462"/>
      <c r="H105" s="462"/>
      <c r="I105" s="474" t="s">
        <v>80</v>
      </c>
      <c r="J105" s="474"/>
      <c r="K105" s="474"/>
      <c r="L105" s="474"/>
      <c r="M105" s="474"/>
      <c r="N105" s="474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462" t="s">
        <v>110</v>
      </c>
      <c r="G106" s="462"/>
      <c r="H106" s="462"/>
      <c r="I106" s="474" t="s">
        <v>80</v>
      </c>
      <c r="J106" s="474"/>
      <c r="K106" s="474"/>
      <c r="L106" s="474"/>
      <c r="M106" s="474"/>
      <c r="N106" s="474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424" t="s">
        <v>40</v>
      </c>
      <c r="F107" s="475" t="s">
        <v>46</v>
      </c>
      <c r="G107" s="475"/>
      <c r="H107" s="476" t="s">
        <v>151</v>
      </c>
      <c r="I107" s="476"/>
      <c r="J107" s="476"/>
      <c r="K107" s="476"/>
      <c r="L107" s="476"/>
      <c r="M107" s="476"/>
      <c r="N107" s="476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424"/>
      <c r="F108" s="475"/>
      <c r="G108" s="475"/>
      <c r="H108" s="476" t="s">
        <v>81</v>
      </c>
      <c r="I108" s="476"/>
      <c r="J108" s="476"/>
      <c r="K108" s="476"/>
      <c r="L108" s="476"/>
      <c r="M108" s="476"/>
      <c r="N108" s="476"/>
      <c r="O108" s="165">
        <v>0</v>
      </c>
    </row>
    <row r="109" spans="1:15" ht="13.5" customHeight="1" thickTop="1" thickBot="1" x14ac:dyDescent="0.25">
      <c r="A109" s="417" t="s">
        <v>190</v>
      </c>
      <c r="B109" s="418"/>
      <c r="C109" s="118"/>
      <c r="D109" s="143">
        <f>TRUNC(SUM(D105:J108),2)</f>
        <v>28.25</v>
      </c>
      <c r="E109" s="444" t="s">
        <v>82</v>
      </c>
      <c r="F109" s="455"/>
      <c r="G109" s="455"/>
      <c r="H109" s="455"/>
      <c r="I109" s="455"/>
      <c r="J109" s="455"/>
      <c r="K109" s="455"/>
      <c r="L109" s="455"/>
      <c r="M109" s="455"/>
      <c r="N109" s="456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470" t="s">
        <v>105</v>
      </c>
      <c r="F110" s="471"/>
      <c r="G110" s="471"/>
      <c r="H110" s="471"/>
      <c r="I110" s="471"/>
      <c r="J110" s="471"/>
      <c r="K110" s="471"/>
      <c r="L110" s="471"/>
      <c r="M110" s="471"/>
      <c r="N110" s="471"/>
      <c r="O110" s="472"/>
    </row>
    <row r="111" spans="1:15" ht="17.25" thickTop="1" thickBot="1" x14ac:dyDescent="0.25">
      <c r="A111" s="443" t="s">
        <v>229</v>
      </c>
      <c r="B111" s="443"/>
      <c r="C111" s="443"/>
      <c r="D111" s="443"/>
      <c r="E111" s="444" t="s">
        <v>115</v>
      </c>
      <c r="F111" s="455"/>
      <c r="G111" s="455"/>
      <c r="H111" s="455"/>
      <c r="I111" s="455"/>
      <c r="J111" s="455"/>
      <c r="K111" s="455"/>
      <c r="L111" s="455"/>
      <c r="M111" s="455"/>
      <c r="N111" s="456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6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417" t="s">
        <v>191</v>
      </c>
      <c r="B114" s="418"/>
      <c r="C114" s="118">
        <f>SUM(C112:C113)</f>
        <v>0.15000000000000002</v>
      </c>
      <c r="D114" s="173">
        <f>TRUNC(SUM(D112:D113),2)</f>
        <v>2406.9899999999998</v>
      </c>
      <c r="E114" s="424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420" t="s">
        <v>231</v>
      </c>
      <c r="B115" s="420"/>
      <c r="C115" s="420"/>
      <c r="D115" s="420"/>
      <c r="E115" s="424"/>
      <c r="F115" s="15"/>
      <c r="G115" s="29" t="s">
        <v>17</v>
      </c>
      <c r="H115" s="29"/>
      <c r="I115" s="29"/>
      <c r="J115" s="477" t="s">
        <v>18</v>
      </c>
      <c r="K115" s="460"/>
      <c r="L115" s="461"/>
      <c r="M115" s="36">
        <v>6.4999999999999997E-3</v>
      </c>
      <c r="N115" s="478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424"/>
      <c r="F116" s="15"/>
      <c r="G116" s="29"/>
      <c r="H116" s="29"/>
      <c r="I116" s="29"/>
      <c r="J116" s="477" t="s">
        <v>19</v>
      </c>
      <c r="K116" s="460"/>
      <c r="L116" s="461"/>
      <c r="M116" s="36">
        <v>0.03</v>
      </c>
      <c r="N116" s="479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424"/>
      <c r="F117" s="15"/>
      <c r="G117" s="15"/>
      <c r="H117" s="15"/>
      <c r="I117" s="15"/>
      <c r="J117" s="481" t="s">
        <v>120</v>
      </c>
      <c r="K117" s="482"/>
      <c r="L117" s="483"/>
      <c r="M117" s="36">
        <v>0</v>
      </c>
      <c r="N117" s="479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424"/>
      <c r="F118" s="29"/>
      <c r="G118" s="29" t="s">
        <v>20</v>
      </c>
      <c r="H118" s="29"/>
      <c r="I118" s="15"/>
      <c r="J118" s="477" t="s">
        <v>21</v>
      </c>
      <c r="K118" s="460"/>
      <c r="L118" s="461"/>
      <c r="M118" s="36">
        <v>0.05</v>
      </c>
      <c r="N118" s="480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417" t="s">
        <v>190</v>
      </c>
      <c r="B120" s="418"/>
      <c r="C120" s="118"/>
      <c r="D120" s="145">
        <f>TRUNC(SUM(D116:J119),2)</f>
        <v>733.77</v>
      </c>
      <c r="E120" s="485" t="s">
        <v>106</v>
      </c>
      <c r="F120" s="486"/>
      <c r="G120" s="486"/>
      <c r="H120" s="486"/>
      <c r="I120" s="486"/>
      <c r="J120" s="486"/>
      <c r="K120" s="486"/>
      <c r="L120" s="486"/>
      <c r="M120" s="486"/>
      <c r="N120" s="486"/>
      <c r="O120" s="487"/>
    </row>
    <row r="121" spans="1:15" ht="13.5" customHeight="1" x14ac:dyDescent="0.2">
      <c r="A121" s="75"/>
      <c r="D121" s="75"/>
      <c r="E121" s="488"/>
      <c r="F121" s="489"/>
      <c r="G121" s="489"/>
      <c r="H121" s="489"/>
      <c r="I121" s="489"/>
      <c r="J121" s="489"/>
      <c r="K121" s="489"/>
      <c r="L121" s="489"/>
      <c r="M121" s="489"/>
      <c r="N121" s="489"/>
      <c r="O121" s="490"/>
    </row>
    <row r="122" spans="1:15" ht="13.5" customHeight="1" x14ac:dyDescent="0.2">
      <c r="A122" s="75"/>
      <c r="D122" s="75"/>
      <c r="E122" s="488"/>
      <c r="F122" s="489"/>
      <c r="G122" s="489"/>
      <c r="H122" s="489"/>
      <c r="I122" s="489"/>
      <c r="J122" s="489"/>
      <c r="K122" s="489"/>
      <c r="L122" s="489"/>
      <c r="M122" s="489"/>
      <c r="N122" s="489"/>
      <c r="O122" s="490"/>
    </row>
    <row r="123" spans="1:15" ht="13.5" customHeight="1" thickBot="1" x14ac:dyDescent="0.25">
      <c r="A123" s="387" t="s">
        <v>198</v>
      </c>
      <c r="B123" s="387"/>
      <c r="C123" s="387"/>
      <c r="D123" s="387"/>
      <c r="E123" s="488"/>
      <c r="F123" s="489"/>
      <c r="G123" s="489"/>
      <c r="H123" s="489"/>
      <c r="I123" s="489"/>
      <c r="J123" s="489"/>
      <c r="K123" s="489"/>
      <c r="L123" s="489"/>
      <c r="M123" s="489"/>
      <c r="N123" s="489"/>
      <c r="O123" s="490"/>
    </row>
    <row r="124" spans="1:15" ht="13.5" customHeight="1" x14ac:dyDescent="0.2">
      <c r="A124" s="122"/>
      <c r="B124" s="441" t="s">
        <v>199</v>
      </c>
      <c r="C124" s="442"/>
      <c r="D124" s="88" t="s">
        <v>200</v>
      </c>
      <c r="E124" s="488"/>
      <c r="F124" s="489"/>
      <c r="G124" s="489"/>
      <c r="H124" s="489"/>
      <c r="I124" s="489"/>
      <c r="J124" s="489"/>
      <c r="K124" s="489"/>
      <c r="L124" s="489"/>
      <c r="M124" s="489"/>
      <c r="N124" s="489"/>
      <c r="O124" s="490"/>
    </row>
    <row r="125" spans="1:15" ht="13.5" customHeight="1" thickBot="1" x14ac:dyDescent="0.25">
      <c r="A125" s="84" t="s">
        <v>30</v>
      </c>
      <c r="B125" s="388" t="s">
        <v>235</v>
      </c>
      <c r="C125" s="389"/>
      <c r="D125" s="123">
        <f>TRUNC(D35,2)</f>
        <v>8483</v>
      </c>
      <c r="E125" s="491"/>
      <c r="F125" s="492"/>
      <c r="G125" s="492"/>
      <c r="H125" s="492"/>
      <c r="I125" s="492"/>
      <c r="J125" s="492"/>
      <c r="K125" s="492"/>
      <c r="L125" s="492"/>
      <c r="M125" s="492"/>
      <c r="N125" s="492"/>
      <c r="O125" s="493"/>
    </row>
    <row r="126" spans="1:15" ht="13.5" customHeight="1" thickTop="1" thickBot="1" x14ac:dyDescent="0.25">
      <c r="A126" s="84" t="s">
        <v>32</v>
      </c>
      <c r="B126" s="388" t="s">
        <v>236</v>
      </c>
      <c r="C126" s="389"/>
      <c r="D126" s="123">
        <f>TRUNC(D72,2)</f>
        <v>6042.56</v>
      </c>
      <c r="E126" s="444" t="s">
        <v>83</v>
      </c>
      <c r="F126" s="455"/>
      <c r="G126" s="455"/>
      <c r="H126" s="455"/>
      <c r="I126" s="455"/>
      <c r="J126" s="455"/>
      <c r="K126" s="455"/>
      <c r="L126" s="455"/>
      <c r="M126" s="455"/>
      <c r="N126" s="455"/>
      <c r="O126" s="456"/>
    </row>
    <row r="127" spans="1:15" ht="13.5" customHeight="1" thickTop="1" thickBot="1" x14ac:dyDescent="0.25">
      <c r="A127" s="84" t="s">
        <v>35</v>
      </c>
      <c r="B127" s="388" t="s">
        <v>237</v>
      </c>
      <c r="C127" s="389"/>
      <c r="D127" s="123">
        <f>TRUNC(D82,2)</f>
        <v>687.09</v>
      </c>
      <c r="E127" s="494" t="s">
        <v>84</v>
      </c>
      <c r="F127" s="495"/>
      <c r="G127" s="495"/>
      <c r="H127" s="495"/>
      <c r="I127" s="495"/>
      <c r="J127" s="495"/>
      <c r="K127" s="495"/>
      <c r="L127" s="495"/>
      <c r="M127" s="495"/>
      <c r="N127" s="496"/>
      <c r="O127" s="161" t="s">
        <v>78</v>
      </c>
    </row>
    <row r="128" spans="1:15" ht="13.5" customHeight="1" thickTop="1" thickBot="1" x14ac:dyDescent="0.25">
      <c r="A128" s="84" t="s">
        <v>40</v>
      </c>
      <c r="B128" s="388" t="s">
        <v>238</v>
      </c>
      <c r="C128" s="389"/>
      <c r="D128" s="123">
        <f>TRUNC(D102,2)</f>
        <v>286.7</v>
      </c>
      <c r="E128" s="161" t="s">
        <v>30</v>
      </c>
      <c r="F128" s="484" t="s">
        <v>28</v>
      </c>
      <c r="G128" s="450"/>
      <c r="H128" s="450"/>
      <c r="I128" s="450"/>
      <c r="J128" s="450"/>
      <c r="K128" s="450"/>
      <c r="L128" s="450"/>
      <c r="M128" s="450"/>
      <c r="N128" s="451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88" t="s">
        <v>239</v>
      </c>
      <c r="C129" s="389"/>
      <c r="D129" s="123">
        <f>TRUNC(D109,2)</f>
        <v>28.25</v>
      </c>
      <c r="E129" s="161" t="s">
        <v>32</v>
      </c>
      <c r="F129" s="497" t="s">
        <v>85</v>
      </c>
      <c r="G129" s="497"/>
      <c r="H129" s="497"/>
      <c r="I129" s="497"/>
      <c r="J129" s="497"/>
      <c r="K129" s="497"/>
      <c r="L129" s="497"/>
      <c r="M129" s="497"/>
      <c r="N129" s="497"/>
      <c r="O129" s="165">
        <f>O72</f>
        <v>6042.5931992000005</v>
      </c>
    </row>
    <row r="130" spans="1:17" ht="13.5" customHeight="1" thickTop="1" thickBot="1" x14ac:dyDescent="0.25">
      <c r="A130" s="436" t="s">
        <v>88</v>
      </c>
      <c r="B130" s="437"/>
      <c r="C130" s="438"/>
      <c r="D130" s="148">
        <f>TRUNC(SUM(D125:D129,2))</f>
        <v>15529</v>
      </c>
      <c r="E130" s="161" t="s">
        <v>35</v>
      </c>
      <c r="F130" s="484" t="s">
        <v>86</v>
      </c>
      <c r="G130" s="450"/>
      <c r="H130" s="450"/>
      <c r="I130" s="450"/>
      <c r="J130" s="450"/>
      <c r="K130" s="450"/>
      <c r="L130" s="450"/>
      <c r="M130" s="450"/>
      <c r="N130" s="451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439" t="s">
        <v>240</v>
      </c>
      <c r="C131" s="440"/>
      <c r="D131" s="147">
        <f>TRUNC(D114+D120,2)</f>
        <v>3140.76</v>
      </c>
      <c r="E131" s="161" t="s">
        <v>40</v>
      </c>
      <c r="F131" s="484" t="s">
        <v>87</v>
      </c>
      <c r="G131" s="450"/>
      <c r="H131" s="450"/>
      <c r="I131" s="450"/>
      <c r="J131" s="450"/>
      <c r="K131" s="450"/>
      <c r="L131" s="450"/>
      <c r="M131" s="450"/>
      <c r="N131" s="451"/>
      <c r="O131" s="165">
        <f>O101</f>
        <v>286.72539999999998</v>
      </c>
    </row>
    <row r="132" spans="1:17" ht="13.5" customHeight="1" thickTop="1" thickBot="1" x14ac:dyDescent="0.25">
      <c r="A132" s="384" t="s">
        <v>201</v>
      </c>
      <c r="B132" s="385"/>
      <c r="C132" s="386"/>
      <c r="D132" s="124">
        <f>TRUNC(SUM(D130:D131,2))</f>
        <v>18671</v>
      </c>
      <c r="E132" s="161" t="s">
        <v>42</v>
      </c>
      <c r="F132" s="484" t="s">
        <v>119</v>
      </c>
      <c r="G132" s="450"/>
      <c r="H132" s="450"/>
      <c r="I132" s="450"/>
      <c r="J132" s="450"/>
      <c r="K132" s="450"/>
      <c r="L132" s="450"/>
      <c r="M132" s="450"/>
      <c r="N132" s="451"/>
      <c r="O132" s="165">
        <f>O109</f>
        <v>28.25</v>
      </c>
    </row>
    <row r="133" spans="1:17" ht="13.5" customHeight="1" thickTop="1" thickBot="1" x14ac:dyDescent="0.25">
      <c r="A133" s="75"/>
      <c r="D133" s="75"/>
      <c r="E133" s="444" t="s">
        <v>88</v>
      </c>
      <c r="F133" s="444"/>
      <c r="G133" s="444"/>
      <c r="H133" s="444"/>
      <c r="I133" s="444"/>
      <c r="J133" s="444"/>
      <c r="K133" s="444"/>
      <c r="L133" s="444"/>
      <c r="M133" s="444"/>
      <c r="N133" s="444"/>
      <c r="O133" s="28">
        <f>SUM(O128:O132)</f>
        <v>15528.3295208</v>
      </c>
    </row>
    <row r="134" spans="1:17" s="125" customFormat="1" ht="17.25" thickTop="1" thickBot="1" x14ac:dyDescent="0.25">
      <c r="A134" s="419"/>
      <c r="B134" s="419"/>
      <c r="C134" s="419"/>
      <c r="D134" s="419"/>
      <c r="E134" s="161" t="s">
        <v>44</v>
      </c>
      <c r="F134" s="484" t="s">
        <v>118</v>
      </c>
      <c r="G134" s="450"/>
      <c r="H134" s="450"/>
      <c r="I134" s="450"/>
      <c r="J134" s="450"/>
      <c r="K134" s="450"/>
      <c r="L134" s="450"/>
      <c r="M134" s="450"/>
      <c r="N134" s="451"/>
      <c r="O134" s="165">
        <v>3131.34</v>
      </c>
      <c r="Q134" s="172">
        <f>O133+O119</f>
        <v>18555.313637446794</v>
      </c>
    </row>
    <row r="135" spans="1:17" ht="17.25" thickTop="1" thickBot="1" x14ac:dyDescent="0.25">
      <c r="E135" s="502" t="s">
        <v>90</v>
      </c>
      <c r="F135" s="503"/>
      <c r="G135" s="503"/>
      <c r="H135" s="503"/>
      <c r="I135" s="503"/>
      <c r="J135" s="503"/>
      <c r="K135" s="503"/>
      <c r="L135" s="503"/>
      <c r="M135" s="503"/>
      <c r="N135" s="504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424" t="s">
        <v>91</v>
      </c>
      <c r="F137" s="424"/>
      <c r="G137" s="424"/>
      <c r="H137" s="424"/>
      <c r="I137" s="424"/>
      <c r="J137" s="424"/>
      <c r="K137" s="424"/>
      <c r="L137" s="424"/>
      <c r="M137" s="424"/>
      <c r="N137" s="424"/>
      <c r="O137" s="424"/>
    </row>
    <row r="138" spans="1:17" ht="64.5" thickTop="1" thickBot="1" x14ac:dyDescent="0.25">
      <c r="E138" s="505" t="s">
        <v>92</v>
      </c>
      <c r="F138" s="505"/>
      <c r="G138" s="505"/>
      <c r="H138" s="506" t="s">
        <v>93</v>
      </c>
      <c r="I138" s="506"/>
      <c r="J138" s="506" t="s">
        <v>94</v>
      </c>
      <c r="K138" s="506"/>
      <c r="L138" s="506" t="s">
        <v>95</v>
      </c>
      <c r="M138" s="506"/>
      <c r="N138" s="158" t="s">
        <v>96</v>
      </c>
      <c r="O138" s="30" t="s">
        <v>97</v>
      </c>
    </row>
    <row r="139" spans="1:17" ht="17.25" thickTop="1" thickBot="1" x14ac:dyDescent="0.25">
      <c r="E139" s="498" t="s">
        <v>146</v>
      </c>
      <c r="F139" s="498"/>
      <c r="G139" s="498"/>
      <c r="H139" s="499">
        <f>O135</f>
        <v>18659.669520800002</v>
      </c>
      <c r="I139" s="499"/>
      <c r="J139" s="500">
        <v>1</v>
      </c>
      <c r="K139" s="500"/>
      <c r="L139" s="499">
        <f>H139*J139</f>
        <v>18659.669520800002</v>
      </c>
      <c r="M139" s="499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501" t="s">
        <v>98</v>
      </c>
      <c r="F140" s="501"/>
      <c r="G140" s="501"/>
      <c r="H140" s="501"/>
      <c r="I140" s="501"/>
      <c r="J140" s="501"/>
      <c r="K140" s="501"/>
      <c r="L140" s="501"/>
      <c r="M140" s="501"/>
      <c r="N140" s="501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444" t="s">
        <v>23</v>
      </c>
      <c r="C1" s="444"/>
      <c r="D1" s="444"/>
      <c r="E1" s="444"/>
      <c r="F1" s="444"/>
      <c r="G1" s="444"/>
      <c r="H1" s="444"/>
      <c r="I1" s="444"/>
      <c r="J1" s="424"/>
      <c r="K1" s="2"/>
      <c r="L1" s="3"/>
    </row>
    <row r="2" spans="2:12" ht="17.25" thickTop="1" thickBot="1" x14ac:dyDescent="0.25">
      <c r="B2" s="547" t="s">
        <v>0</v>
      </c>
      <c r="C2" s="547"/>
      <c r="D2" s="547"/>
      <c r="E2" s="548" t="s">
        <v>141</v>
      </c>
      <c r="F2" s="548"/>
      <c r="G2" s="548"/>
      <c r="H2" s="548"/>
      <c r="I2" s="548"/>
      <c r="J2" s="549"/>
      <c r="K2" s="4"/>
      <c r="L2" s="5"/>
    </row>
    <row r="3" spans="2:12" ht="17.25" thickTop="1" thickBot="1" x14ac:dyDescent="0.25">
      <c r="B3" s="547" t="s">
        <v>1</v>
      </c>
      <c r="C3" s="547"/>
      <c r="D3" s="547"/>
      <c r="E3" s="550"/>
      <c r="F3" s="550"/>
      <c r="G3" s="550"/>
      <c r="H3" s="550"/>
      <c r="I3" s="550"/>
      <c r="J3" s="551"/>
      <c r="K3" s="4"/>
      <c r="L3" s="5"/>
    </row>
    <row r="4" spans="2:12" ht="17.25" thickTop="1" thickBot="1" x14ac:dyDescent="0.25">
      <c r="B4" s="547" t="s">
        <v>2</v>
      </c>
      <c r="C4" s="547"/>
      <c r="D4" s="547"/>
      <c r="E4" s="552"/>
      <c r="F4" s="553"/>
      <c r="G4" s="554"/>
      <c r="H4" s="13" t="s">
        <v>3</v>
      </c>
      <c r="I4" s="555"/>
      <c r="J4" s="556"/>
      <c r="K4" s="4"/>
      <c r="L4" s="5"/>
    </row>
    <row r="5" spans="2:12" ht="17.25" thickTop="1" thickBot="1" x14ac:dyDescent="0.25">
      <c r="B5" s="539" t="s">
        <v>24</v>
      </c>
      <c r="C5" s="539"/>
      <c r="D5" s="539"/>
      <c r="E5" s="540"/>
      <c r="F5" s="540"/>
      <c r="G5" s="540"/>
      <c r="H5" s="540"/>
      <c r="I5" s="540"/>
      <c r="J5" s="540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41" t="s">
        <v>4</v>
      </c>
      <c r="D7" s="541"/>
      <c r="E7" s="541"/>
      <c r="F7" s="541"/>
      <c r="G7" s="542" t="s">
        <v>142</v>
      </c>
      <c r="H7" s="542"/>
      <c r="I7" s="542"/>
      <c r="J7" s="542"/>
      <c r="K7" s="542"/>
      <c r="L7" s="542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543" t="s">
        <v>101</v>
      </c>
      <c r="C12" s="544"/>
      <c r="D12" s="544"/>
      <c r="E12" s="544"/>
      <c r="F12" s="544"/>
      <c r="G12" s="544"/>
      <c r="H12" s="544"/>
      <c r="I12" s="544"/>
      <c r="J12" s="544"/>
      <c r="K12" s="544"/>
      <c r="L12" s="545"/>
    </row>
    <row r="13" spans="2:12" ht="14.25" thickTop="1" thickBot="1" x14ac:dyDescent="0.25">
      <c r="B13" s="546"/>
      <c r="C13" s="544"/>
      <c r="D13" s="544"/>
      <c r="E13" s="544"/>
      <c r="F13" s="544"/>
      <c r="G13" s="544"/>
      <c r="H13" s="544"/>
      <c r="I13" s="544"/>
      <c r="J13" s="544"/>
      <c r="K13" s="544"/>
      <c r="L13" s="545"/>
    </row>
    <row r="14" spans="2:12" ht="44.25" customHeight="1" thickTop="1" thickBot="1" x14ac:dyDescent="0.25">
      <c r="B14" s="546"/>
      <c r="C14" s="544"/>
      <c r="D14" s="544"/>
      <c r="E14" s="544"/>
      <c r="F14" s="544"/>
      <c r="G14" s="544"/>
      <c r="H14" s="544"/>
      <c r="I14" s="544"/>
      <c r="J14" s="544"/>
      <c r="K14" s="544"/>
      <c r="L14" s="545"/>
    </row>
    <row r="15" spans="2:12" ht="17.25" thickTop="1" thickBot="1" x14ac:dyDescent="0.25">
      <c r="B15" s="424" t="s">
        <v>26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528" t="s">
        <v>27</v>
      </c>
      <c r="D19" s="529"/>
      <c r="E19" s="529"/>
      <c r="F19" s="529"/>
      <c r="G19" s="529"/>
      <c r="H19" s="529"/>
      <c r="I19" s="529"/>
      <c r="J19" s="529"/>
      <c r="K19" s="529"/>
      <c r="L19" s="71">
        <v>252210</v>
      </c>
    </row>
    <row r="20" spans="2:12" ht="13.5" thickTop="1" x14ac:dyDescent="0.2">
      <c r="B20" s="530" t="s">
        <v>108</v>
      </c>
      <c r="C20" s="531"/>
      <c r="D20" s="531"/>
      <c r="E20" s="531"/>
      <c r="F20" s="531"/>
      <c r="G20" s="531"/>
      <c r="H20" s="531"/>
      <c r="I20" s="531"/>
      <c r="J20" s="531"/>
      <c r="K20" s="531"/>
      <c r="L20" s="532"/>
    </row>
    <row r="21" spans="2:12" x14ac:dyDescent="0.2">
      <c r="B21" s="533"/>
      <c r="C21" s="534"/>
      <c r="D21" s="534"/>
      <c r="E21" s="534"/>
      <c r="F21" s="534"/>
      <c r="G21" s="534"/>
      <c r="H21" s="534"/>
      <c r="I21" s="534"/>
      <c r="J21" s="534"/>
      <c r="K21" s="534"/>
      <c r="L21" s="535"/>
    </row>
    <row r="22" spans="2:12" ht="13.5" thickBot="1" x14ac:dyDescent="0.25">
      <c r="B22" s="536"/>
      <c r="C22" s="537"/>
      <c r="D22" s="537"/>
      <c r="E22" s="537"/>
      <c r="F22" s="537"/>
      <c r="G22" s="537"/>
      <c r="H22" s="537"/>
      <c r="I22" s="537"/>
      <c r="J22" s="537"/>
      <c r="K22" s="537"/>
      <c r="L22" s="538"/>
    </row>
    <row r="23" spans="2:12" ht="17.25" thickTop="1" thickBot="1" x14ac:dyDescent="0.25">
      <c r="B23" s="424" t="s">
        <v>112</v>
      </c>
      <c r="C23" s="424"/>
      <c r="D23" s="424"/>
      <c r="E23" s="424"/>
      <c r="F23" s="424"/>
      <c r="G23" s="424"/>
      <c r="H23" s="424"/>
      <c r="I23" s="424"/>
      <c r="J23" s="424"/>
      <c r="K23" s="424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25">
        <v>0.3</v>
      </c>
      <c r="J25" s="426"/>
      <c r="K25" s="427"/>
      <c r="L25" s="53">
        <v>0</v>
      </c>
    </row>
    <row r="26" spans="2:12" ht="17.25" thickTop="1" thickBot="1" x14ac:dyDescent="0.25">
      <c r="B26" s="428" t="s">
        <v>35</v>
      </c>
      <c r="C26" s="429" t="s">
        <v>36</v>
      </c>
      <c r="D26" s="430"/>
      <c r="E26" s="431"/>
      <c r="F26" s="20" t="s">
        <v>37</v>
      </c>
      <c r="G26" s="47"/>
      <c r="H26" s="15"/>
      <c r="I26" s="46"/>
      <c r="J26" s="46"/>
      <c r="K26" s="3"/>
      <c r="L26" s="435"/>
    </row>
    <row r="27" spans="2:12" ht="17.25" thickTop="1" thickBot="1" x14ac:dyDescent="0.25">
      <c r="B27" s="428"/>
      <c r="C27" s="432"/>
      <c r="D27" s="433"/>
      <c r="E27" s="434"/>
      <c r="F27" s="20" t="s">
        <v>38</v>
      </c>
      <c r="G27" s="57"/>
      <c r="H27" s="15"/>
      <c r="I27" s="57" t="s">
        <v>39</v>
      </c>
      <c r="J27" s="58"/>
      <c r="K27" s="59"/>
      <c r="L27" s="435"/>
    </row>
    <row r="28" spans="2:12" ht="17.25" thickTop="1" thickBot="1" x14ac:dyDescent="0.25">
      <c r="B28" s="64" t="s">
        <v>40</v>
      </c>
      <c r="C28" s="447" t="s">
        <v>41</v>
      </c>
      <c r="D28" s="447"/>
      <c r="E28" s="447"/>
      <c r="F28" s="448"/>
      <c r="G28" s="447"/>
      <c r="H28" s="448"/>
      <c r="I28" s="447"/>
      <c r="J28" s="447"/>
      <c r="K28" s="449"/>
      <c r="L28" s="53">
        <v>0</v>
      </c>
    </row>
    <row r="29" spans="2:12" ht="17.25" thickTop="1" thickBot="1" x14ac:dyDescent="0.25">
      <c r="B29" s="64" t="s">
        <v>42</v>
      </c>
      <c r="C29" s="450" t="s">
        <v>43</v>
      </c>
      <c r="D29" s="450"/>
      <c r="E29" s="450"/>
      <c r="F29" s="450"/>
      <c r="G29" s="450"/>
      <c r="H29" s="450"/>
      <c r="I29" s="450"/>
      <c r="J29" s="450"/>
      <c r="K29" s="451"/>
      <c r="L29" s="53">
        <v>0</v>
      </c>
    </row>
    <row r="30" spans="2:12" ht="17.25" thickTop="1" thickBot="1" x14ac:dyDescent="0.25">
      <c r="B30" s="64" t="s">
        <v>45</v>
      </c>
      <c r="C30" s="450" t="s">
        <v>123</v>
      </c>
      <c r="D30" s="450"/>
      <c r="E30" s="450"/>
      <c r="F30" s="450"/>
      <c r="G30" s="450"/>
      <c r="H30" s="450"/>
      <c r="I30" s="450"/>
      <c r="J30" s="450"/>
      <c r="K30" s="451"/>
      <c r="L30" s="65">
        <v>0</v>
      </c>
    </row>
    <row r="31" spans="2:12" ht="14.25" thickTop="1" thickBot="1" x14ac:dyDescent="0.25">
      <c r="B31" s="452"/>
      <c r="C31" s="453"/>
      <c r="D31" s="453"/>
      <c r="E31" s="453"/>
      <c r="F31" s="453"/>
      <c r="G31" s="453"/>
      <c r="H31" s="453"/>
      <c r="I31" s="453"/>
      <c r="J31" s="453"/>
      <c r="K31" s="453"/>
      <c r="L31" s="454"/>
    </row>
    <row r="32" spans="2:12" ht="17.25" thickTop="1" thickBot="1" x14ac:dyDescent="0.25">
      <c r="B32" s="444" t="s">
        <v>111</v>
      </c>
      <c r="C32" s="455"/>
      <c r="D32" s="455"/>
      <c r="E32" s="455"/>
      <c r="F32" s="455"/>
      <c r="G32" s="455"/>
      <c r="H32" s="455"/>
      <c r="I32" s="455"/>
      <c r="J32" s="455"/>
      <c r="K32" s="456"/>
      <c r="L32" s="21">
        <f>SUM(L24:L30)</f>
        <v>2425</v>
      </c>
    </row>
    <row r="33" spans="2:12" ht="13.5" thickTop="1" x14ac:dyDescent="0.2">
      <c r="B33" s="470" t="s">
        <v>132</v>
      </c>
      <c r="C33" s="523"/>
      <c r="D33" s="523"/>
      <c r="E33" s="523"/>
      <c r="F33" s="523"/>
      <c r="G33" s="523"/>
      <c r="H33" s="523"/>
      <c r="I33" s="523"/>
      <c r="J33" s="523"/>
      <c r="K33" s="523"/>
      <c r="L33" s="524"/>
    </row>
    <row r="34" spans="2:12" ht="21.75" customHeight="1" thickBot="1" x14ac:dyDescent="0.25">
      <c r="B34" s="525"/>
      <c r="C34" s="526"/>
      <c r="D34" s="526"/>
      <c r="E34" s="526"/>
      <c r="F34" s="526"/>
      <c r="G34" s="526"/>
      <c r="H34" s="526"/>
      <c r="I34" s="526"/>
      <c r="J34" s="526"/>
      <c r="K34" s="526"/>
      <c r="L34" s="527"/>
    </row>
    <row r="35" spans="2:12" ht="17.25" thickTop="1" thickBot="1" x14ac:dyDescent="0.25">
      <c r="B35" s="444" t="s">
        <v>47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24"/>
    </row>
    <row r="36" spans="2:12" ht="20.25" thickTop="1" thickBot="1" x14ac:dyDescent="0.25">
      <c r="B36" s="444" t="s">
        <v>114</v>
      </c>
      <c r="C36" s="444"/>
      <c r="D36" s="444"/>
      <c r="E36" s="444"/>
      <c r="F36" s="444"/>
      <c r="G36" s="444"/>
      <c r="H36" s="444"/>
      <c r="I36" s="444"/>
      <c r="J36" s="444"/>
      <c r="K36" s="444"/>
      <c r="L36" s="424"/>
    </row>
    <row r="37" spans="2:12" ht="17.25" thickTop="1" thickBot="1" x14ac:dyDescent="0.25">
      <c r="B37" s="66" t="s">
        <v>30</v>
      </c>
      <c r="C37" s="445" t="s">
        <v>113</v>
      </c>
      <c r="D37" s="445"/>
      <c r="E37" s="445"/>
      <c r="F37" s="445"/>
      <c r="G37" s="445"/>
      <c r="H37" s="445"/>
      <c r="I37" s="445"/>
      <c r="J37" s="445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445" t="s">
        <v>140</v>
      </c>
      <c r="D38" s="445"/>
      <c r="E38" s="445"/>
      <c r="F38" s="445"/>
      <c r="G38" s="445"/>
      <c r="H38" s="445"/>
      <c r="I38" s="445"/>
      <c r="J38" s="445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446" t="s">
        <v>62</v>
      </c>
      <c r="D39" s="446"/>
      <c r="E39" s="446"/>
      <c r="F39" s="446"/>
      <c r="G39" s="446"/>
      <c r="H39" s="446"/>
      <c r="I39" s="446"/>
      <c r="J39" s="446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485" t="s">
        <v>124</v>
      </c>
      <c r="C40" s="486"/>
      <c r="D40" s="486"/>
      <c r="E40" s="486"/>
      <c r="F40" s="486"/>
      <c r="G40" s="486"/>
      <c r="H40" s="486"/>
      <c r="I40" s="486"/>
      <c r="J40" s="486"/>
      <c r="K40" s="486"/>
      <c r="L40" s="487"/>
    </row>
    <row r="41" spans="2:12" ht="101.25" customHeight="1" thickBot="1" x14ac:dyDescent="0.25">
      <c r="B41" s="491"/>
      <c r="C41" s="492"/>
      <c r="D41" s="492"/>
      <c r="E41" s="492"/>
      <c r="F41" s="492"/>
      <c r="G41" s="492"/>
      <c r="H41" s="492"/>
      <c r="I41" s="492"/>
      <c r="J41" s="492"/>
      <c r="K41" s="492"/>
      <c r="L41" s="493"/>
    </row>
    <row r="42" spans="2:12" ht="17.25" thickTop="1" thickBot="1" x14ac:dyDescent="0.25">
      <c r="B42" s="444" t="s">
        <v>125</v>
      </c>
      <c r="C42" s="444"/>
      <c r="D42" s="444"/>
      <c r="E42" s="444"/>
      <c r="F42" s="444"/>
      <c r="G42" s="444"/>
      <c r="H42" s="444"/>
      <c r="I42" s="444"/>
      <c r="J42" s="444"/>
      <c r="K42" s="444"/>
      <c r="L42" s="424"/>
    </row>
    <row r="43" spans="2:12" ht="17.25" thickTop="1" thickBot="1" x14ac:dyDescent="0.25">
      <c r="B43" s="64" t="s">
        <v>30</v>
      </c>
      <c r="C43" s="457" t="s">
        <v>48</v>
      </c>
      <c r="D43" s="457"/>
      <c r="E43" s="457"/>
      <c r="F43" s="457"/>
      <c r="G43" s="457"/>
      <c r="H43" s="457"/>
      <c r="I43" s="457"/>
      <c r="J43" s="457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457" t="s">
        <v>49</v>
      </c>
      <c r="D44" s="457"/>
      <c r="E44" s="457"/>
      <c r="F44" s="457"/>
      <c r="G44" s="457"/>
      <c r="H44" s="457"/>
      <c r="I44" s="457"/>
      <c r="J44" s="457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457" t="s">
        <v>50</v>
      </c>
      <c r="D45" s="457"/>
      <c r="E45" s="457"/>
      <c r="F45" s="457"/>
      <c r="G45" s="457"/>
      <c r="H45" s="457"/>
      <c r="I45" s="457"/>
      <c r="J45" s="457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457" t="s">
        <v>51</v>
      </c>
      <c r="D46" s="457"/>
      <c r="E46" s="457"/>
      <c r="F46" s="457"/>
      <c r="G46" s="457"/>
      <c r="H46" s="457"/>
      <c r="I46" s="457"/>
      <c r="J46" s="457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457" t="s">
        <v>52</v>
      </c>
      <c r="D47" s="457"/>
      <c r="E47" s="457"/>
      <c r="F47" s="457"/>
      <c r="G47" s="457"/>
      <c r="H47" s="457"/>
      <c r="I47" s="457"/>
      <c r="J47" s="457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457" t="s">
        <v>53</v>
      </c>
      <c r="D48" s="457"/>
      <c r="E48" s="457"/>
      <c r="F48" s="457"/>
      <c r="G48" s="457"/>
      <c r="H48" s="457"/>
      <c r="I48" s="457"/>
      <c r="J48" s="457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458" t="s">
        <v>11</v>
      </c>
      <c r="D49" s="458"/>
      <c r="E49" s="458"/>
      <c r="F49" s="458"/>
      <c r="G49" s="23">
        <v>0.03</v>
      </c>
      <c r="H49" s="24" t="s">
        <v>12</v>
      </c>
      <c r="I49" s="459">
        <v>1</v>
      </c>
      <c r="J49" s="459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460"/>
      <c r="I50" s="460"/>
      <c r="J50" s="461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424" t="s">
        <v>62</v>
      </c>
      <c r="C51" s="424" t="s">
        <v>55</v>
      </c>
      <c r="D51" s="424"/>
      <c r="E51" s="424"/>
      <c r="F51" s="424"/>
      <c r="G51" s="424"/>
      <c r="H51" s="424"/>
      <c r="I51" s="424"/>
      <c r="J51" s="424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514" t="s">
        <v>133</v>
      </c>
      <c r="C52" s="515"/>
      <c r="D52" s="515"/>
      <c r="E52" s="515"/>
      <c r="F52" s="515"/>
      <c r="G52" s="515"/>
      <c r="H52" s="515"/>
      <c r="I52" s="515"/>
      <c r="J52" s="515"/>
      <c r="K52" s="515"/>
      <c r="L52" s="516"/>
    </row>
    <row r="53" spans="2:12" x14ac:dyDescent="0.2">
      <c r="B53" s="517"/>
      <c r="C53" s="518"/>
      <c r="D53" s="518"/>
      <c r="E53" s="518"/>
      <c r="F53" s="518"/>
      <c r="G53" s="518"/>
      <c r="H53" s="518"/>
      <c r="I53" s="518"/>
      <c r="J53" s="518"/>
      <c r="K53" s="518"/>
      <c r="L53" s="519"/>
    </row>
    <row r="54" spans="2:12" ht="42" customHeight="1" thickBot="1" x14ac:dyDescent="0.25">
      <c r="B54" s="520"/>
      <c r="C54" s="521"/>
      <c r="D54" s="521"/>
      <c r="E54" s="521"/>
      <c r="F54" s="521"/>
      <c r="G54" s="521"/>
      <c r="H54" s="521"/>
      <c r="I54" s="521"/>
      <c r="J54" s="521"/>
      <c r="K54" s="521"/>
      <c r="L54" s="522"/>
    </row>
    <row r="55" spans="2:12" ht="17.25" thickTop="1" thickBot="1" x14ac:dyDescent="0.25">
      <c r="B55" s="444" t="s">
        <v>56</v>
      </c>
      <c r="C55" s="444"/>
      <c r="D55" s="444"/>
      <c r="E55" s="444"/>
      <c r="F55" s="444"/>
      <c r="G55" s="444"/>
      <c r="H55" s="444"/>
      <c r="I55" s="444"/>
      <c r="J55" s="444"/>
      <c r="K55" s="444"/>
      <c r="L55" s="424"/>
    </row>
    <row r="56" spans="2:12" ht="17.25" thickTop="1" thickBot="1" x14ac:dyDescent="0.25">
      <c r="B56" s="60" t="s">
        <v>30</v>
      </c>
      <c r="C56" s="462" t="s">
        <v>57</v>
      </c>
      <c r="D56" s="462"/>
      <c r="E56" s="462"/>
      <c r="F56" s="462"/>
      <c r="G56" s="462"/>
      <c r="H56" s="462"/>
      <c r="I56" s="462"/>
      <c r="J56" s="462"/>
      <c r="K56" s="462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462" t="s">
        <v>58</v>
      </c>
      <c r="D57" s="462"/>
      <c r="E57" s="462"/>
      <c r="F57" s="462"/>
      <c r="G57" s="462"/>
      <c r="H57" s="462"/>
      <c r="I57" s="462"/>
      <c r="J57" s="462"/>
      <c r="K57" s="462"/>
      <c r="L57" s="26">
        <f>22*22</f>
        <v>484</v>
      </c>
    </row>
    <row r="58" spans="2:12" ht="17.25" thickTop="1" thickBot="1" x14ac:dyDescent="0.25">
      <c r="B58" s="60" t="s">
        <v>35</v>
      </c>
      <c r="C58" s="462" t="s">
        <v>59</v>
      </c>
      <c r="D58" s="462"/>
      <c r="E58" s="462"/>
      <c r="F58" s="462"/>
      <c r="G58" s="462"/>
      <c r="H58" s="462"/>
      <c r="I58" s="462"/>
      <c r="J58" s="462"/>
      <c r="K58" s="462"/>
      <c r="L58" s="26">
        <v>0</v>
      </c>
    </row>
    <row r="59" spans="2:12" ht="17.25" thickTop="1" thickBot="1" x14ac:dyDescent="0.25">
      <c r="B59" s="60" t="s">
        <v>40</v>
      </c>
      <c r="C59" s="462" t="s">
        <v>121</v>
      </c>
      <c r="D59" s="462"/>
      <c r="E59" s="462"/>
      <c r="F59" s="462"/>
      <c r="G59" s="462"/>
      <c r="H59" s="462"/>
      <c r="I59" s="462"/>
      <c r="J59" s="462"/>
      <c r="K59" s="462"/>
      <c r="L59" s="26">
        <v>0</v>
      </c>
    </row>
    <row r="60" spans="2:12" ht="17.25" thickTop="1" thickBot="1" x14ac:dyDescent="0.25">
      <c r="B60" s="60" t="s">
        <v>42</v>
      </c>
      <c r="C60" s="462" t="s">
        <v>122</v>
      </c>
      <c r="D60" s="462"/>
      <c r="E60" s="462"/>
      <c r="F60" s="462"/>
      <c r="G60" s="462"/>
      <c r="H60" s="462"/>
      <c r="I60" s="462"/>
      <c r="J60" s="462"/>
      <c r="K60" s="462"/>
      <c r="L60" s="26">
        <v>0</v>
      </c>
    </row>
    <row r="61" spans="2:12" ht="17.25" thickTop="1" thickBot="1" x14ac:dyDescent="0.25">
      <c r="B61" s="60" t="s">
        <v>44</v>
      </c>
      <c r="C61" s="462" t="s">
        <v>60</v>
      </c>
      <c r="D61" s="462"/>
      <c r="E61" s="462"/>
      <c r="F61" s="462"/>
      <c r="G61" s="462"/>
      <c r="H61" s="462"/>
      <c r="I61" s="462"/>
      <c r="J61" s="462"/>
      <c r="K61" s="462"/>
      <c r="L61" s="26">
        <v>0</v>
      </c>
    </row>
    <row r="62" spans="2:12" ht="17.25" thickTop="1" thickBot="1" x14ac:dyDescent="0.25">
      <c r="B62" s="60" t="s">
        <v>45</v>
      </c>
      <c r="C62" s="462" t="s">
        <v>22</v>
      </c>
      <c r="D62" s="462"/>
      <c r="E62" s="462"/>
      <c r="F62" s="462"/>
      <c r="G62" s="462"/>
      <c r="H62" s="462"/>
      <c r="I62" s="462"/>
      <c r="J62" s="462"/>
      <c r="K62" s="462"/>
      <c r="L62" s="26">
        <v>0</v>
      </c>
    </row>
    <row r="63" spans="2:12" ht="17.25" thickTop="1" thickBot="1" x14ac:dyDescent="0.25">
      <c r="B63" s="60" t="s">
        <v>54</v>
      </c>
      <c r="C63" s="462" t="s">
        <v>46</v>
      </c>
      <c r="D63" s="462"/>
      <c r="E63" s="462"/>
      <c r="F63" s="462"/>
      <c r="G63" s="462"/>
      <c r="H63" s="462"/>
      <c r="I63" s="462"/>
      <c r="J63" s="462"/>
      <c r="K63" s="462"/>
      <c r="L63" s="26">
        <v>0</v>
      </c>
    </row>
    <row r="64" spans="2:12" ht="17.25" thickTop="1" thickBot="1" x14ac:dyDescent="0.25">
      <c r="B64" s="60" t="s">
        <v>61</v>
      </c>
      <c r="C64" s="462" t="s">
        <v>46</v>
      </c>
      <c r="D64" s="462"/>
      <c r="E64" s="462"/>
      <c r="F64" s="462"/>
      <c r="G64" s="462"/>
      <c r="H64" s="462"/>
      <c r="I64" s="462"/>
      <c r="J64" s="462"/>
      <c r="K64" s="462"/>
      <c r="L64" s="26">
        <v>0</v>
      </c>
    </row>
    <row r="65" spans="2:12" ht="17.25" thickTop="1" thickBot="1" x14ac:dyDescent="0.25">
      <c r="B65" s="60"/>
      <c r="C65" s="424" t="s">
        <v>62</v>
      </c>
      <c r="D65" s="424"/>
      <c r="E65" s="424"/>
      <c r="F65" s="424"/>
      <c r="G65" s="424"/>
      <c r="H65" s="424"/>
      <c r="I65" s="424"/>
      <c r="J65" s="424"/>
      <c r="K65" s="424"/>
      <c r="L65" s="21">
        <f>(L56+L57+L58+L59+L60+L61+L62+L63+L64)</f>
        <v>558.5</v>
      </c>
    </row>
    <row r="66" spans="2:12" ht="13.5" thickTop="1" x14ac:dyDescent="0.2">
      <c r="B66" s="470" t="s">
        <v>103</v>
      </c>
      <c r="C66" s="471"/>
      <c r="D66" s="471"/>
      <c r="E66" s="471"/>
      <c r="F66" s="471"/>
      <c r="G66" s="471"/>
      <c r="H66" s="471"/>
      <c r="I66" s="471"/>
      <c r="J66" s="471"/>
      <c r="K66" s="471"/>
      <c r="L66" s="472"/>
    </row>
    <row r="67" spans="2:12" ht="36.75" customHeight="1" thickBot="1" x14ac:dyDescent="0.25">
      <c r="B67" s="510"/>
      <c r="C67" s="511"/>
      <c r="D67" s="511"/>
      <c r="E67" s="511"/>
      <c r="F67" s="511"/>
      <c r="G67" s="511"/>
      <c r="H67" s="511"/>
      <c r="I67" s="511"/>
      <c r="J67" s="511"/>
      <c r="K67" s="511"/>
      <c r="L67" s="512"/>
    </row>
    <row r="68" spans="2:12" ht="17.25" thickTop="1" thickBot="1" x14ac:dyDescent="0.25">
      <c r="B68" s="424" t="s">
        <v>63</v>
      </c>
      <c r="C68" s="424"/>
      <c r="D68" s="424"/>
      <c r="E68" s="424"/>
      <c r="F68" s="424"/>
      <c r="G68" s="424"/>
      <c r="H68" s="424"/>
      <c r="I68" s="424"/>
      <c r="J68" s="424"/>
      <c r="K68" s="424"/>
      <c r="L68" s="424"/>
    </row>
    <row r="69" spans="2:12" ht="20.25" thickTop="1" thickBot="1" x14ac:dyDescent="0.25">
      <c r="B69" s="44" t="s">
        <v>64</v>
      </c>
      <c r="C69" s="462" t="s">
        <v>65</v>
      </c>
      <c r="D69" s="462"/>
      <c r="E69" s="462"/>
      <c r="F69" s="462"/>
      <c r="G69" s="462"/>
      <c r="H69" s="462"/>
      <c r="I69" s="462"/>
      <c r="J69" s="462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462" t="s">
        <v>67</v>
      </c>
      <c r="D70" s="462"/>
      <c r="E70" s="462"/>
      <c r="F70" s="462"/>
      <c r="G70" s="462"/>
      <c r="H70" s="462"/>
      <c r="I70" s="462"/>
      <c r="J70" s="462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462" t="s">
        <v>69</v>
      </c>
      <c r="D71" s="462"/>
      <c r="E71" s="462"/>
      <c r="F71" s="462"/>
      <c r="G71" s="462"/>
      <c r="H71" s="462"/>
      <c r="I71" s="462"/>
      <c r="J71" s="462"/>
      <c r="K71" s="462"/>
      <c r="L71" s="26">
        <f>L65</f>
        <v>558.5</v>
      </c>
    </row>
    <row r="72" spans="2:12" ht="17.25" thickTop="1" thickBot="1" x14ac:dyDescent="0.25">
      <c r="B72" s="60"/>
      <c r="C72" s="444" t="s">
        <v>62</v>
      </c>
      <c r="D72" s="455"/>
      <c r="E72" s="455"/>
      <c r="F72" s="455"/>
      <c r="G72" s="455"/>
      <c r="H72" s="455"/>
      <c r="I72" s="455"/>
      <c r="J72" s="456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513"/>
      <c r="C73" s="513"/>
      <c r="D73" s="513"/>
      <c r="E73" s="513"/>
      <c r="F73" s="513"/>
      <c r="G73" s="513"/>
      <c r="H73" s="513"/>
      <c r="I73" s="513"/>
      <c r="J73" s="513"/>
      <c r="K73" s="513"/>
      <c r="L73" s="513"/>
    </row>
    <row r="74" spans="2:12" ht="17.25" thickTop="1" thickBot="1" x14ac:dyDescent="0.25">
      <c r="B74" s="444" t="s">
        <v>70</v>
      </c>
      <c r="C74" s="455"/>
      <c r="D74" s="455"/>
      <c r="E74" s="455"/>
      <c r="F74" s="455"/>
      <c r="G74" s="455"/>
      <c r="H74" s="455"/>
      <c r="I74" s="455"/>
      <c r="J74" s="455"/>
      <c r="K74" s="455"/>
      <c r="L74" s="456"/>
    </row>
    <row r="75" spans="2:12" ht="17.25" thickTop="1" thickBot="1" x14ac:dyDescent="0.25">
      <c r="B75" s="60" t="s">
        <v>30</v>
      </c>
      <c r="C75" s="462" t="s">
        <v>71</v>
      </c>
      <c r="D75" s="462"/>
      <c r="E75" s="462"/>
      <c r="F75" s="462"/>
      <c r="G75" s="462"/>
      <c r="H75" s="462"/>
      <c r="I75" s="462"/>
      <c r="J75" s="462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462" t="s">
        <v>72</v>
      </c>
      <c r="D76" s="462"/>
      <c r="E76" s="462"/>
      <c r="F76" s="462"/>
      <c r="G76" s="462"/>
      <c r="H76" s="462"/>
      <c r="I76" s="462"/>
      <c r="J76" s="462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463" t="s">
        <v>99</v>
      </c>
      <c r="D77" s="463"/>
      <c r="E77" s="463"/>
      <c r="F77" s="463"/>
      <c r="G77" s="463"/>
      <c r="H77" s="463"/>
      <c r="I77" s="463"/>
      <c r="J77" s="463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462" t="s">
        <v>73</v>
      </c>
      <c r="D78" s="462"/>
      <c r="E78" s="462"/>
      <c r="F78" s="462"/>
      <c r="G78" s="462"/>
      <c r="H78" s="462"/>
      <c r="I78" s="462"/>
      <c r="J78" s="462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462" t="s">
        <v>126</v>
      </c>
      <c r="D79" s="462"/>
      <c r="E79" s="462"/>
      <c r="F79" s="462"/>
      <c r="G79" s="462"/>
      <c r="H79" s="462"/>
      <c r="I79" s="462"/>
      <c r="J79" s="462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463" t="s">
        <v>100</v>
      </c>
      <c r="D80" s="463"/>
      <c r="E80" s="463"/>
      <c r="F80" s="463"/>
      <c r="G80" s="463"/>
      <c r="H80" s="463"/>
      <c r="I80" s="463"/>
      <c r="J80" s="463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424" t="s">
        <v>62</v>
      </c>
      <c r="C81" s="424"/>
      <c r="D81" s="424"/>
      <c r="E81" s="424"/>
      <c r="F81" s="424"/>
      <c r="G81" s="424"/>
      <c r="H81" s="424"/>
      <c r="I81" s="424"/>
      <c r="J81" s="424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470" t="s">
        <v>104</v>
      </c>
      <c r="C82" s="471"/>
      <c r="D82" s="471"/>
      <c r="E82" s="471"/>
      <c r="F82" s="471"/>
      <c r="G82" s="471"/>
      <c r="H82" s="471"/>
      <c r="I82" s="471"/>
      <c r="J82" s="471"/>
      <c r="K82" s="471"/>
      <c r="L82" s="472"/>
    </row>
    <row r="83" spans="2:12" x14ac:dyDescent="0.2">
      <c r="B83" s="507"/>
      <c r="C83" s="508"/>
      <c r="D83" s="508"/>
      <c r="E83" s="508"/>
      <c r="F83" s="508"/>
      <c r="G83" s="508"/>
      <c r="H83" s="508"/>
      <c r="I83" s="508"/>
      <c r="J83" s="508"/>
      <c r="K83" s="508"/>
      <c r="L83" s="509"/>
    </row>
    <row r="84" spans="2:12" ht="13.5" thickBot="1" x14ac:dyDescent="0.25">
      <c r="B84" s="510"/>
      <c r="C84" s="511"/>
      <c r="D84" s="511"/>
      <c r="E84" s="511"/>
      <c r="F84" s="511"/>
      <c r="G84" s="511"/>
      <c r="H84" s="511"/>
      <c r="I84" s="511"/>
      <c r="J84" s="511"/>
      <c r="K84" s="511"/>
      <c r="L84" s="512"/>
    </row>
    <row r="85" spans="2:12" ht="17.25" thickTop="1" thickBot="1" x14ac:dyDescent="0.25">
      <c r="B85" s="444" t="s">
        <v>74</v>
      </c>
      <c r="C85" s="455"/>
      <c r="D85" s="455"/>
      <c r="E85" s="455"/>
      <c r="F85" s="455"/>
      <c r="G85" s="455"/>
      <c r="H85" s="455"/>
      <c r="I85" s="455"/>
      <c r="J85" s="455"/>
      <c r="K85" s="455"/>
      <c r="L85" s="456"/>
    </row>
    <row r="86" spans="2:12" ht="17.25" thickTop="1" thickBot="1" x14ac:dyDescent="0.25">
      <c r="B86" s="424" t="s">
        <v>131</v>
      </c>
      <c r="C86" s="424"/>
      <c r="D86" s="424"/>
      <c r="E86" s="424"/>
      <c r="F86" s="424"/>
      <c r="G86" s="424"/>
      <c r="H86" s="424"/>
      <c r="I86" s="424"/>
      <c r="J86" s="424"/>
      <c r="K86" s="424"/>
      <c r="L86" s="424"/>
    </row>
    <row r="87" spans="2:12" ht="17.25" thickTop="1" thickBot="1" x14ac:dyDescent="0.25">
      <c r="B87" s="60" t="s">
        <v>30</v>
      </c>
      <c r="C87" s="462" t="s">
        <v>127</v>
      </c>
      <c r="D87" s="462"/>
      <c r="E87" s="462"/>
      <c r="F87" s="462"/>
      <c r="G87" s="462"/>
      <c r="H87" s="462"/>
      <c r="I87" s="462"/>
      <c r="J87" s="462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462" t="s">
        <v>128</v>
      </c>
      <c r="D88" s="462"/>
      <c r="E88" s="462"/>
      <c r="F88" s="462"/>
      <c r="G88" s="462"/>
      <c r="H88" s="462"/>
      <c r="I88" s="462"/>
      <c r="J88" s="462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462" t="s">
        <v>129</v>
      </c>
      <c r="D89" s="462"/>
      <c r="E89" s="462"/>
      <c r="F89" s="462"/>
      <c r="G89" s="462"/>
      <c r="H89" s="462"/>
      <c r="I89" s="462"/>
      <c r="J89" s="462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462" t="s">
        <v>75</v>
      </c>
      <c r="D90" s="462"/>
      <c r="E90" s="462"/>
      <c r="F90" s="462"/>
      <c r="G90" s="462"/>
      <c r="H90" s="462"/>
      <c r="I90" s="462"/>
      <c r="J90" s="462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462" t="s">
        <v>130</v>
      </c>
      <c r="D91" s="462"/>
      <c r="E91" s="462"/>
      <c r="F91" s="462"/>
      <c r="G91" s="462"/>
      <c r="H91" s="462"/>
      <c r="I91" s="462"/>
      <c r="J91" s="462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462" t="s">
        <v>139</v>
      </c>
      <c r="D92" s="462"/>
      <c r="E92" s="462"/>
      <c r="F92" s="462"/>
      <c r="G92" s="462"/>
      <c r="H92" s="462"/>
      <c r="I92" s="462"/>
      <c r="J92" s="462"/>
      <c r="K92" s="33">
        <v>0</v>
      </c>
      <c r="L92" s="65">
        <f t="shared" si="2"/>
        <v>0</v>
      </c>
    </row>
    <row r="93" spans="2:12" ht="17.25" thickTop="1" thickBot="1" x14ac:dyDescent="0.25">
      <c r="B93" s="473" t="s">
        <v>62</v>
      </c>
      <c r="C93" s="473"/>
      <c r="D93" s="473"/>
      <c r="E93" s="473"/>
      <c r="F93" s="473"/>
      <c r="G93" s="473"/>
      <c r="H93" s="473"/>
      <c r="I93" s="473"/>
      <c r="J93" s="473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470"/>
      <c r="C94" s="471"/>
      <c r="D94" s="471"/>
      <c r="E94" s="471"/>
      <c r="F94" s="471"/>
      <c r="G94" s="471"/>
      <c r="H94" s="471"/>
      <c r="I94" s="471"/>
      <c r="J94" s="471"/>
      <c r="K94" s="471"/>
      <c r="L94" s="472"/>
    </row>
    <row r="95" spans="2:12" ht="17.25" thickTop="1" thickBot="1" x14ac:dyDescent="0.25">
      <c r="B95" s="444" t="s">
        <v>134</v>
      </c>
      <c r="C95" s="455"/>
      <c r="D95" s="455"/>
      <c r="E95" s="455"/>
      <c r="F95" s="455"/>
      <c r="G95" s="455"/>
      <c r="H95" s="455"/>
      <c r="I95" s="455"/>
      <c r="J95" s="455"/>
      <c r="K95" s="455"/>
      <c r="L95" s="456"/>
    </row>
    <row r="96" spans="2:12" ht="17.25" thickTop="1" thickBot="1" x14ac:dyDescent="0.25">
      <c r="B96" s="60" t="s">
        <v>30</v>
      </c>
      <c r="C96" s="464" t="s">
        <v>135</v>
      </c>
      <c r="D96" s="465"/>
      <c r="E96" s="465"/>
      <c r="F96" s="465"/>
      <c r="G96" s="465"/>
      <c r="H96" s="465"/>
      <c r="I96" s="465"/>
      <c r="J96" s="465"/>
      <c r="K96" s="466"/>
      <c r="L96" s="65">
        <v>0</v>
      </c>
    </row>
    <row r="97" spans="2:12" ht="17.25" thickTop="1" thickBot="1" x14ac:dyDescent="0.25">
      <c r="B97" s="60"/>
      <c r="C97" s="467" t="s">
        <v>62</v>
      </c>
      <c r="D97" s="468"/>
      <c r="E97" s="468"/>
      <c r="F97" s="468"/>
      <c r="G97" s="468"/>
      <c r="H97" s="468"/>
      <c r="I97" s="468"/>
      <c r="J97" s="468"/>
      <c r="K97" s="469"/>
      <c r="L97" s="65">
        <f>L96</f>
        <v>0</v>
      </c>
    </row>
    <row r="98" spans="2:12" ht="17.25" thickTop="1" thickBot="1" x14ac:dyDescent="0.25">
      <c r="B98" s="470"/>
      <c r="C98" s="471"/>
      <c r="D98" s="471"/>
      <c r="E98" s="471"/>
      <c r="F98" s="471"/>
      <c r="G98" s="471"/>
      <c r="H98" s="471"/>
      <c r="I98" s="471"/>
      <c r="J98" s="471"/>
      <c r="K98" s="471"/>
      <c r="L98" s="472"/>
    </row>
    <row r="99" spans="2:12" ht="17.25" thickTop="1" thickBot="1" x14ac:dyDescent="0.25">
      <c r="B99" s="424" t="s">
        <v>136</v>
      </c>
      <c r="C99" s="424"/>
      <c r="D99" s="424"/>
      <c r="E99" s="424"/>
      <c r="F99" s="424"/>
      <c r="G99" s="424"/>
      <c r="H99" s="424"/>
      <c r="I99" s="424"/>
      <c r="J99" s="424"/>
      <c r="K99" s="424"/>
      <c r="L99" s="424"/>
    </row>
    <row r="100" spans="2:12" ht="17.25" thickTop="1" thickBot="1" x14ac:dyDescent="0.25">
      <c r="B100" s="60" t="s">
        <v>76</v>
      </c>
      <c r="C100" s="464" t="s">
        <v>137</v>
      </c>
      <c r="D100" s="465"/>
      <c r="E100" s="465"/>
      <c r="F100" s="465"/>
      <c r="G100" s="465"/>
      <c r="H100" s="465"/>
      <c r="I100" s="465"/>
      <c r="J100" s="465"/>
      <c r="K100" s="466"/>
      <c r="L100" s="65">
        <f>L93</f>
        <v>81.964999999999989</v>
      </c>
    </row>
    <row r="101" spans="2:12" ht="17.25" thickTop="1" thickBot="1" x14ac:dyDescent="0.25">
      <c r="B101" s="60" t="s">
        <v>77</v>
      </c>
      <c r="C101" s="464" t="s">
        <v>138</v>
      </c>
      <c r="D101" s="465"/>
      <c r="E101" s="465"/>
      <c r="F101" s="465"/>
      <c r="G101" s="465"/>
      <c r="H101" s="465"/>
      <c r="I101" s="465"/>
      <c r="J101" s="465"/>
      <c r="K101" s="466"/>
      <c r="L101" s="65">
        <f>L97</f>
        <v>0</v>
      </c>
    </row>
    <row r="102" spans="2:12" ht="17.25" thickTop="1" thickBot="1" x14ac:dyDescent="0.25">
      <c r="B102" s="60"/>
      <c r="C102" s="424" t="s">
        <v>62</v>
      </c>
      <c r="D102" s="424"/>
      <c r="E102" s="424"/>
      <c r="F102" s="424"/>
      <c r="G102" s="424"/>
      <c r="H102" s="424"/>
      <c r="I102" s="424"/>
      <c r="J102" s="424"/>
      <c r="K102" s="424"/>
      <c r="L102" s="28">
        <f>SUM(L100:L101)</f>
        <v>81.964999999999989</v>
      </c>
    </row>
    <row r="103" spans="2:12" ht="17.25" thickTop="1" thickBot="1" x14ac:dyDescent="0.25">
      <c r="B103" s="470"/>
      <c r="C103" s="471"/>
      <c r="D103" s="471"/>
      <c r="E103" s="471"/>
      <c r="F103" s="471"/>
      <c r="G103" s="471"/>
      <c r="H103" s="471"/>
      <c r="I103" s="471"/>
      <c r="J103" s="471"/>
      <c r="K103" s="471"/>
      <c r="L103" s="472"/>
    </row>
    <row r="104" spans="2:12" ht="17.25" thickTop="1" thickBot="1" x14ac:dyDescent="0.25">
      <c r="B104" s="444" t="s">
        <v>116</v>
      </c>
      <c r="C104" s="455"/>
      <c r="D104" s="455"/>
      <c r="E104" s="455"/>
      <c r="F104" s="455"/>
      <c r="G104" s="455"/>
      <c r="H104" s="455"/>
      <c r="I104" s="455"/>
      <c r="J104" s="455"/>
      <c r="K104" s="456"/>
      <c r="L104" s="60" t="s">
        <v>78</v>
      </c>
    </row>
    <row r="105" spans="2:12" ht="17.25" thickTop="1" thickBot="1" x14ac:dyDescent="0.25">
      <c r="B105" s="60" t="s">
        <v>30</v>
      </c>
      <c r="C105" s="462" t="s">
        <v>79</v>
      </c>
      <c r="D105" s="462"/>
      <c r="E105" s="462"/>
      <c r="F105" s="462"/>
      <c r="G105" s="462"/>
      <c r="H105" s="462"/>
      <c r="I105" s="462"/>
      <c r="J105" s="462"/>
      <c r="K105" s="462"/>
      <c r="L105" s="65">
        <v>0</v>
      </c>
    </row>
    <row r="106" spans="2:12" ht="17.25" thickTop="1" thickBot="1" x14ac:dyDescent="0.25">
      <c r="B106" s="60" t="s">
        <v>32</v>
      </c>
      <c r="C106" s="462" t="s">
        <v>109</v>
      </c>
      <c r="D106" s="462"/>
      <c r="E106" s="462"/>
      <c r="F106" s="474" t="s">
        <v>80</v>
      </c>
      <c r="G106" s="474"/>
      <c r="H106" s="474"/>
      <c r="I106" s="474"/>
      <c r="J106" s="474"/>
      <c r="K106" s="474"/>
      <c r="L106" s="65">
        <v>0</v>
      </c>
    </row>
    <row r="107" spans="2:12" ht="17.25" thickTop="1" thickBot="1" x14ac:dyDescent="0.25">
      <c r="B107" s="60" t="s">
        <v>35</v>
      </c>
      <c r="C107" s="462" t="s">
        <v>110</v>
      </c>
      <c r="D107" s="462"/>
      <c r="E107" s="462"/>
      <c r="F107" s="474" t="s">
        <v>80</v>
      </c>
      <c r="G107" s="474"/>
      <c r="H107" s="474"/>
      <c r="I107" s="474"/>
      <c r="J107" s="474"/>
      <c r="K107" s="474"/>
      <c r="L107" s="65">
        <v>0</v>
      </c>
    </row>
    <row r="108" spans="2:12" ht="17.25" thickTop="1" thickBot="1" x14ac:dyDescent="0.25">
      <c r="B108" s="424" t="s">
        <v>40</v>
      </c>
      <c r="C108" s="475" t="s">
        <v>46</v>
      </c>
      <c r="D108" s="475"/>
      <c r="E108" s="476" t="s">
        <v>81</v>
      </c>
      <c r="F108" s="476"/>
      <c r="G108" s="476"/>
      <c r="H108" s="476"/>
      <c r="I108" s="476"/>
      <c r="J108" s="476"/>
      <c r="K108" s="476"/>
      <c r="L108" s="65">
        <v>0</v>
      </c>
    </row>
    <row r="109" spans="2:12" ht="17.25" thickTop="1" thickBot="1" x14ac:dyDescent="0.25">
      <c r="B109" s="424"/>
      <c r="C109" s="475"/>
      <c r="D109" s="475"/>
      <c r="E109" s="476" t="s">
        <v>81</v>
      </c>
      <c r="F109" s="476"/>
      <c r="G109" s="476"/>
      <c r="H109" s="476"/>
      <c r="I109" s="476"/>
      <c r="J109" s="476"/>
      <c r="K109" s="476"/>
      <c r="L109" s="65">
        <v>0</v>
      </c>
    </row>
    <row r="110" spans="2:12" ht="17.25" thickTop="1" thickBot="1" x14ac:dyDescent="0.25">
      <c r="B110" s="444" t="s">
        <v>82</v>
      </c>
      <c r="C110" s="455"/>
      <c r="D110" s="455"/>
      <c r="E110" s="455"/>
      <c r="F110" s="455"/>
      <c r="G110" s="455"/>
      <c r="H110" s="455"/>
      <c r="I110" s="455"/>
      <c r="J110" s="455"/>
      <c r="K110" s="456"/>
      <c r="L110" s="28">
        <f>SUM(L105:L109)</f>
        <v>0</v>
      </c>
    </row>
    <row r="111" spans="2:12" ht="17.25" thickTop="1" thickBot="1" x14ac:dyDescent="0.25">
      <c r="B111" s="470" t="s">
        <v>105</v>
      </c>
      <c r="C111" s="471"/>
      <c r="D111" s="471"/>
      <c r="E111" s="471"/>
      <c r="F111" s="471"/>
      <c r="G111" s="471"/>
      <c r="H111" s="471"/>
      <c r="I111" s="471"/>
      <c r="J111" s="471"/>
      <c r="K111" s="471"/>
      <c r="L111" s="472"/>
    </row>
    <row r="112" spans="2:12" ht="17.25" thickTop="1" thickBot="1" x14ac:dyDescent="0.25">
      <c r="B112" s="444" t="s">
        <v>115</v>
      </c>
      <c r="C112" s="455"/>
      <c r="D112" s="455"/>
      <c r="E112" s="455"/>
      <c r="F112" s="455"/>
      <c r="G112" s="455"/>
      <c r="H112" s="455"/>
      <c r="I112" s="455"/>
      <c r="J112" s="455"/>
      <c r="K112" s="456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424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424"/>
      <c r="C116" s="15"/>
      <c r="D116" s="29" t="s">
        <v>17</v>
      </c>
      <c r="E116" s="29"/>
      <c r="F116" s="29"/>
      <c r="G116" s="477" t="s">
        <v>18</v>
      </c>
      <c r="H116" s="460"/>
      <c r="I116" s="461"/>
      <c r="J116" s="36">
        <v>6.4999999999999997E-3</v>
      </c>
      <c r="K116" s="478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424"/>
      <c r="C117" s="15"/>
      <c r="D117" s="29"/>
      <c r="E117" s="29"/>
      <c r="F117" s="29"/>
      <c r="G117" s="477" t="s">
        <v>19</v>
      </c>
      <c r="H117" s="460"/>
      <c r="I117" s="461"/>
      <c r="J117" s="36">
        <v>0.03</v>
      </c>
      <c r="K117" s="479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424"/>
      <c r="C118" s="15"/>
      <c r="D118" s="15"/>
      <c r="E118" s="15"/>
      <c r="F118" s="15"/>
      <c r="G118" s="481" t="s">
        <v>120</v>
      </c>
      <c r="H118" s="482"/>
      <c r="I118" s="483"/>
      <c r="J118" s="36">
        <v>0</v>
      </c>
      <c r="K118" s="479"/>
      <c r="L118" s="41">
        <f t="shared" si="3"/>
        <v>0</v>
      </c>
    </row>
    <row r="119" spans="2:12" ht="17.25" thickTop="1" thickBot="1" x14ac:dyDescent="0.25">
      <c r="B119" s="424"/>
      <c r="C119" s="29"/>
      <c r="D119" s="29" t="s">
        <v>20</v>
      </c>
      <c r="E119" s="29"/>
      <c r="F119" s="15"/>
      <c r="G119" s="477" t="s">
        <v>21</v>
      </c>
      <c r="H119" s="460"/>
      <c r="I119" s="461"/>
      <c r="J119" s="36">
        <v>0.05</v>
      </c>
      <c r="K119" s="480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485" t="s">
        <v>106</v>
      </c>
      <c r="C121" s="486"/>
      <c r="D121" s="486"/>
      <c r="E121" s="486"/>
      <c r="F121" s="486"/>
      <c r="G121" s="486"/>
      <c r="H121" s="486"/>
      <c r="I121" s="486"/>
      <c r="J121" s="486"/>
      <c r="K121" s="486"/>
      <c r="L121" s="487"/>
    </row>
    <row r="122" spans="2:12" x14ac:dyDescent="0.2">
      <c r="B122" s="488"/>
      <c r="C122" s="489"/>
      <c r="D122" s="489"/>
      <c r="E122" s="489"/>
      <c r="F122" s="489"/>
      <c r="G122" s="489"/>
      <c r="H122" s="489"/>
      <c r="I122" s="489"/>
      <c r="J122" s="489"/>
      <c r="K122" s="489"/>
      <c r="L122" s="490"/>
    </row>
    <row r="123" spans="2:12" x14ac:dyDescent="0.2">
      <c r="B123" s="488"/>
      <c r="C123" s="489"/>
      <c r="D123" s="489"/>
      <c r="E123" s="489"/>
      <c r="F123" s="489"/>
      <c r="G123" s="489"/>
      <c r="H123" s="489"/>
      <c r="I123" s="489"/>
      <c r="J123" s="489"/>
      <c r="K123" s="489"/>
      <c r="L123" s="490"/>
    </row>
    <row r="124" spans="2:12" x14ac:dyDescent="0.2">
      <c r="B124" s="488"/>
      <c r="C124" s="489"/>
      <c r="D124" s="489"/>
      <c r="E124" s="489"/>
      <c r="F124" s="489"/>
      <c r="G124" s="489"/>
      <c r="H124" s="489"/>
      <c r="I124" s="489"/>
      <c r="J124" s="489"/>
      <c r="K124" s="489"/>
      <c r="L124" s="490"/>
    </row>
    <row r="125" spans="2:12" x14ac:dyDescent="0.2">
      <c r="B125" s="488"/>
      <c r="C125" s="489"/>
      <c r="D125" s="489"/>
      <c r="E125" s="489"/>
      <c r="F125" s="489"/>
      <c r="G125" s="489"/>
      <c r="H125" s="489"/>
      <c r="I125" s="489"/>
      <c r="J125" s="489"/>
      <c r="K125" s="489"/>
      <c r="L125" s="490"/>
    </row>
    <row r="126" spans="2:12" ht="13.5" thickBot="1" x14ac:dyDescent="0.25">
      <c r="B126" s="491"/>
      <c r="C126" s="492"/>
      <c r="D126" s="492"/>
      <c r="E126" s="492"/>
      <c r="F126" s="492"/>
      <c r="G126" s="492"/>
      <c r="H126" s="492"/>
      <c r="I126" s="492"/>
      <c r="J126" s="492"/>
      <c r="K126" s="492"/>
      <c r="L126" s="493"/>
    </row>
    <row r="127" spans="2:12" ht="17.25" thickTop="1" thickBot="1" x14ac:dyDescent="0.25">
      <c r="B127" s="444" t="s">
        <v>83</v>
      </c>
      <c r="C127" s="455"/>
      <c r="D127" s="455"/>
      <c r="E127" s="455"/>
      <c r="F127" s="455"/>
      <c r="G127" s="455"/>
      <c r="H127" s="455"/>
      <c r="I127" s="455"/>
      <c r="J127" s="455"/>
      <c r="K127" s="455"/>
      <c r="L127" s="456"/>
    </row>
    <row r="128" spans="2:12" ht="17.25" thickTop="1" thickBot="1" x14ac:dyDescent="0.25">
      <c r="B128" s="494" t="s">
        <v>84</v>
      </c>
      <c r="C128" s="495"/>
      <c r="D128" s="495"/>
      <c r="E128" s="495"/>
      <c r="F128" s="495"/>
      <c r="G128" s="495"/>
      <c r="H128" s="495"/>
      <c r="I128" s="495"/>
      <c r="J128" s="495"/>
      <c r="K128" s="496"/>
      <c r="L128" s="60" t="s">
        <v>78</v>
      </c>
    </row>
    <row r="129" spans="2:12" ht="17.25" thickTop="1" thickBot="1" x14ac:dyDescent="0.25">
      <c r="B129" s="60" t="s">
        <v>30</v>
      </c>
      <c r="C129" s="484" t="s">
        <v>28</v>
      </c>
      <c r="D129" s="450"/>
      <c r="E129" s="450"/>
      <c r="F129" s="450"/>
      <c r="G129" s="450"/>
      <c r="H129" s="450"/>
      <c r="I129" s="450"/>
      <c r="J129" s="450"/>
      <c r="K129" s="451"/>
      <c r="L129" s="65">
        <f>L32</f>
        <v>2425</v>
      </c>
    </row>
    <row r="130" spans="2:12" ht="17.25" thickTop="1" thickBot="1" x14ac:dyDescent="0.25">
      <c r="B130" s="60" t="s">
        <v>32</v>
      </c>
      <c r="C130" s="497" t="s">
        <v>85</v>
      </c>
      <c r="D130" s="497"/>
      <c r="E130" s="497"/>
      <c r="F130" s="497"/>
      <c r="G130" s="497"/>
      <c r="H130" s="497"/>
      <c r="I130" s="497"/>
      <c r="J130" s="497"/>
      <c r="K130" s="497"/>
      <c r="L130" s="65">
        <f>L72</f>
        <v>2128.64482</v>
      </c>
    </row>
    <row r="131" spans="2:12" ht="17.25" thickTop="1" thickBot="1" x14ac:dyDescent="0.25">
      <c r="B131" s="60" t="s">
        <v>35</v>
      </c>
      <c r="C131" s="484" t="s">
        <v>86</v>
      </c>
      <c r="D131" s="450"/>
      <c r="E131" s="450"/>
      <c r="F131" s="450"/>
      <c r="G131" s="450"/>
      <c r="H131" s="450"/>
      <c r="I131" s="450"/>
      <c r="J131" s="450"/>
      <c r="K131" s="451"/>
      <c r="L131" s="65">
        <f>L81</f>
        <v>196.60735999999997</v>
      </c>
    </row>
    <row r="132" spans="2:12" ht="17.25" thickTop="1" thickBot="1" x14ac:dyDescent="0.25">
      <c r="B132" s="60" t="s">
        <v>40</v>
      </c>
      <c r="C132" s="484" t="s">
        <v>87</v>
      </c>
      <c r="D132" s="450"/>
      <c r="E132" s="450"/>
      <c r="F132" s="450"/>
      <c r="G132" s="450"/>
      <c r="H132" s="450"/>
      <c r="I132" s="450"/>
      <c r="J132" s="450"/>
      <c r="K132" s="451"/>
      <c r="L132" s="65">
        <f>L102</f>
        <v>81.964999999999989</v>
      </c>
    </row>
    <row r="133" spans="2:12" ht="17.25" thickTop="1" thickBot="1" x14ac:dyDescent="0.25">
      <c r="B133" s="60" t="s">
        <v>42</v>
      </c>
      <c r="C133" s="484" t="s">
        <v>119</v>
      </c>
      <c r="D133" s="450"/>
      <c r="E133" s="450"/>
      <c r="F133" s="450"/>
      <c r="G133" s="450"/>
      <c r="H133" s="450"/>
      <c r="I133" s="450"/>
      <c r="J133" s="450"/>
      <c r="K133" s="451"/>
      <c r="L133" s="65">
        <f>L110</f>
        <v>0</v>
      </c>
    </row>
    <row r="134" spans="2:12" ht="17.25" thickTop="1" thickBot="1" x14ac:dyDescent="0.25">
      <c r="B134" s="444" t="s">
        <v>88</v>
      </c>
      <c r="C134" s="444"/>
      <c r="D134" s="444"/>
      <c r="E134" s="444"/>
      <c r="F134" s="444"/>
      <c r="G134" s="444"/>
      <c r="H134" s="444"/>
      <c r="I134" s="444"/>
      <c r="J134" s="444"/>
      <c r="K134" s="444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484" t="s">
        <v>118</v>
      </c>
      <c r="D135" s="450"/>
      <c r="E135" s="450"/>
      <c r="F135" s="450"/>
      <c r="G135" s="450"/>
      <c r="H135" s="450"/>
      <c r="I135" s="450"/>
      <c r="J135" s="450"/>
      <c r="K135" s="451"/>
      <c r="L135" s="65">
        <f>L120</f>
        <v>1277.4827027586207</v>
      </c>
    </row>
    <row r="136" spans="2:12" ht="17.25" thickTop="1" thickBot="1" x14ac:dyDescent="0.25">
      <c r="B136" s="502" t="s">
        <v>90</v>
      </c>
      <c r="C136" s="503"/>
      <c r="D136" s="503"/>
      <c r="E136" s="503"/>
      <c r="F136" s="503"/>
      <c r="G136" s="503"/>
      <c r="H136" s="503"/>
      <c r="I136" s="503"/>
      <c r="J136" s="503"/>
      <c r="K136" s="504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24" t="s">
        <v>91</v>
      </c>
      <c r="C138" s="424"/>
      <c r="D138" s="424"/>
      <c r="E138" s="424"/>
      <c r="F138" s="424"/>
      <c r="G138" s="424"/>
      <c r="H138" s="424"/>
      <c r="I138" s="424"/>
      <c r="J138" s="424"/>
      <c r="K138" s="424"/>
      <c r="L138" s="424"/>
    </row>
    <row r="139" spans="2:12" ht="64.5" thickTop="1" thickBot="1" x14ac:dyDescent="0.25">
      <c r="B139" s="505" t="s">
        <v>92</v>
      </c>
      <c r="C139" s="505"/>
      <c r="D139" s="505"/>
      <c r="E139" s="506" t="s">
        <v>93</v>
      </c>
      <c r="F139" s="506"/>
      <c r="G139" s="506" t="s">
        <v>94</v>
      </c>
      <c r="H139" s="506"/>
      <c r="I139" s="506" t="s">
        <v>95</v>
      </c>
      <c r="J139" s="506"/>
      <c r="K139" s="68" t="s">
        <v>96</v>
      </c>
      <c r="L139" s="30" t="s">
        <v>97</v>
      </c>
    </row>
    <row r="140" spans="2:12" ht="17.25" thickTop="1" thickBot="1" x14ac:dyDescent="0.25">
      <c r="B140" s="498" t="s">
        <v>145</v>
      </c>
      <c r="C140" s="498"/>
      <c r="D140" s="498"/>
      <c r="E140" s="499">
        <f>L136</f>
        <v>6109.6998827586203</v>
      </c>
      <c r="F140" s="499"/>
      <c r="G140" s="500">
        <v>1</v>
      </c>
      <c r="H140" s="500"/>
      <c r="I140" s="499">
        <f>E140*G140</f>
        <v>6109.6998827586203</v>
      </c>
      <c r="J140" s="499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501" t="s">
        <v>98</v>
      </c>
      <c r="C141" s="501"/>
      <c r="D141" s="501"/>
      <c r="E141" s="501"/>
      <c r="F141" s="501"/>
      <c r="G141" s="501"/>
      <c r="H141" s="501"/>
      <c r="I141" s="501"/>
      <c r="J141" s="501"/>
      <c r="K141" s="501"/>
      <c r="L141" s="38">
        <f>L140</f>
        <v>61096.998827586205</v>
      </c>
    </row>
    <row r="142" spans="2:12" ht="17.25" thickTop="1" thickBot="1" x14ac:dyDescent="0.25">
      <c r="B142" s="444" t="s">
        <v>107</v>
      </c>
      <c r="C142" s="455"/>
      <c r="D142" s="455"/>
      <c r="E142" s="455"/>
      <c r="F142" s="455"/>
      <c r="G142" s="455"/>
      <c r="H142" s="455"/>
      <c r="I142" s="455"/>
      <c r="J142" s="455"/>
      <c r="K142" s="455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444" t="s">
        <v>23</v>
      </c>
      <c r="C1" s="444"/>
      <c r="D1" s="444"/>
      <c r="E1" s="444"/>
      <c r="F1" s="444"/>
      <c r="G1" s="444"/>
      <c r="H1" s="444"/>
      <c r="I1" s="444"/>
      <c r="J1" s="424"/>
      <c r="K1" s="2"/>
      <c r="L1" s="3"/>
    </row>
    <row r="2" spans="2:12" ht="17.25" thickTop="1" thickBot="1" x14ac:dyDescent="0.25">
      <c r="B2" s="547" t="s">
        <v>0</v>
      </c>
      <c r="C2" s="547"/>
      <c r="D2" s="547"/>
      <c r="E2" s="548" t="s">
        <v>141</v>
      </c>
      <c r="F2" s="548"/>
      <c r="G2" s="548"/>
      <c r="H2" s="548"/>
      <c r="I2" s="548"/>
      <c r="J2" s="549"/>
      <c r="K2" s="4"/>
      <c r="L2" s="5"/>
    </row>
    <row r="3" spans="2:12" ht="17.25" thickTop="1" thickBot="1" x14ac:dyDescent="0.25">
      <c r="B3" s="547" t="s">
        <v>1</v>
      </c>
      <c r="C3" s="547"/>
      <c r="D3" s="547"/>
      <c r="E3" s="550"/>
      <c r="F3" s="550"/>
      <c r="G3" s="550"/>
      <c r="H3" s="550"/>
      <c r="I3" s="550"/>
      <c r="J3" s="551"/>
      <c r="K3" s="4"/>
      <c r="L3" s="5"/>
    </row>
    <row r="4" spans="2:12" ht="17.25" thickTop="1" thickBot="1" x14ac:dyDescent="0.25">
      <c r="B4" s="547" t="s">
        <v>2</v>
      </c>
      <c r="C4" s="547"/>
      <c r="D4" s="547"/>
      <c r="E4" s="552"/>
      <c r="F4" s="553"/>
      <c r="G4" s="554"/>
      <c r="H4" s="13" t="s">
        <v>3</v>
      </c>
      <c r="I4" s="555"/>
      <c r="J4" s="556"/>
      <c r="K4" s="4"/>
      <c r="L4" s="5"/>
    </row>
    <row r="5" spans="2:12" ht="17.25" thickTop="1" thickBot="1" x14ac:dyDescent="0.25">
      <c r="B5" s="539" t="s">
        <v>24</v>
      </c>
      <c r="C5" s="539"/>
      <c r="D5" s="539"/>
      <c r="E5" s="540"/>
      <c r="F5" s="540"/>
      <c r="G5" s="540"/>
      <c r="H5" s="540"/>
      <c r="I5" s="540"/>
      <c r="J5" s="540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41" t="s">
        <v>4</v>
      </c>
      <c r="D7" s="541"/>
      <c r="E7" s="541"/>
      <c r="F7" s="541"/>
      <c r="G7" s="557" t="s">
        <v>147</v>
      </c>
      <c r="H7" s="557"/>
      <c r="I7" s="557"/>
      <c r="J7" s="557"/>
      <c r="K7" s="557"/>
      <c r="L7" s="557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543" t="s">
        <v>101</v>
      </c>
      <c r="C12" s="544"/>
      <c r="D12" s="544"/>
      <c r="E12" s="544"/>
      <c r="F12" s="544"/>
      <c r="G12" s="544"/>
      <c r="H12" s="544"/>
      <c r="I12" s="544"/>
      <c r="J12" s="544"/>
      <c r="K12" s="544"/>
      <c r="L12" s="545"/>
    </row>
    <row r="13" spans="2:12" ht="14.25" thickTop="1" thickBot="1" x14ac:dyDescent="0.25">
      <c r="B13" s="546"/>
      <c r="C13" s="544"/>
      <c r="D13" s="544"/>
      <c r="E13" s="544"/>
      <c r="F13" s="544"/>
      <c r="G13" s="544"/>
      <c r="H13" s="544"/>
      <c r="I13" s="544"/>
      <c r="J13" s="544"/>
      <c r="K13" s="544"/>
      <c r="L13" s="545"/>
    </row>
    <row r="14" spans="2:12" ht="23.25" customHeight="1" thickTop="1" thickBot="1" x14ac:dyDescent="0.25">
      <c r="B14" s="546"/>
      <c r="C14" s="544"/>
      <c r="D14" s="544"/>
      <c r="E14" s="544"/>
      <c r="F14" s="544"/>
      <c r="G14" s="544"/>
      <c r="H14" s="544"/>
      <c r="I14" s="544"/>
      <c r="J14" s="544"/>
      <c r="K14" s="544"/>
      <c r="L14" s="545"/>
    </row>
    <row r="15" spans="2:12" ht="17.25" thickTop="1" thickBot="1" x14ac:dyDescent="0.25">
      <c r="B15" s="424" t="s">
        <v>26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528" t="s">
        <v>27</v>
      </c>
      <c r="D19" s="529"/>
      <c r="E19" s="529"/>
      <c r="F19" s="529"/>
      <c r="G19" s="529"/>
      <c r="H19" s="529"/>
      <c r="I19" s="529"/>
      <c r="J19" s="529"/>
      <c r="K19" s="529"/>
      <c r="L19" s="71">
        <v>211205</v>
      </c>
    </row>
    <row r="20" spans="2:12" ht="13.5" thickTop="1" x14ac:dyDescent="0.2">
      <c r="B20" s="530" t="s">
        <v>108</v>
      </c>
      <c r="C20" s="531"/>
      <c r="D20" s="531"/>
      <c r="E20" s="531"/>
      <c r="F20" s="531"/>
      <c r="G20" s="531"/>
      <c r="H20" s="531"/>
      <c r="I20" s="531"/>
      <c r="J20" s="531"/>
      <c r="K20" s="531"/>
      <c r="L20" s="532"/>
    </row>
    <row r="21" spans="2:12" x14ac:dyDescent="0.2">
      <c r="B21" s="533"/>
      <c r="C21" s="534"/>
      <c r="D21" s="534"/>
      <c r="E21" s="534"/>
      <c r="F21" s="534"/>
      <c r="G21" s="534"/>
      <c r="H21" s="534"/>
      <c r="I21" s="534"/>
      <c r="J21" s="534"/>
      <c r="K21" s="534"/>
      <c r="L21" s="535"/>
    </row>
    <row r="22" spans="2:12" ht="13.5" thickBot="1" x14ac:dyDescent="0.25">
      <c r="B22" s="536"/>
      <c r="C22" s="537"/>
      <c r="D22" s="537"/>
      <c r="E22" s="537"/>
      <c r="F22" s="537"/>
      <c r="G22" s="537"/>
      <c r="H22" s="537"/>
      <c r="I22" s="537"/>
      <c r="J22" s="537"/>
      <c r="K22" s="537"/>
      <c r="L22" s="538"/>
    </row>
    <row r="23" spans="2:12" ht="17.25" thickTop="1" thickBot="1" x14ac:dyDescent="0.25">
      <c r="B23" s="424" t="s">
        <v>112</v>
      </c>
      <c r="C23" s="424"/>
      <c r="D23" s="424"/>
      <c r="E23" s="424"/>
      <c r="F23" s="424"/>
      <c r="G23" s="424"/>
      <c r="H23" s="424"/>
      <c r="I23" s="424"/>
      <c r="J23" s="424"/>
      <c r="K23" s="424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25">
        <v>0.3</v>
      </c>
      <c r="J25" s="426"/>
      <c r="K25" s="427"/>
      <c r="L25" s="53">
        <v>0</v>
      </c>
    </row>
    <row r="26" spans="2:12" ht="17.25" thickTop="1" thickBot="1" x14ac:dyDescent="0.25">
      <c r="B26" s="428" t="s">
        <v>35</v>
      </c>
      <c r="C26" s="429" t="s">
        <v>36</v>
      </c>
      <c r="D26" s="430"/>
      <c r="E26" s="431"/>
      <c r="F26" s="20" t="s">
        <v>37</v>
      </c>
      <c r="G26" s="47"/>
      <c r="H26" s="15"/>
      <c r="I26" s="46"/>
      <c r="J26" s="46"/>
      <c r="K26" s="3"/>
      <c r="L26" s="435"/>
    </row>
    <row r="27" spans="2:12" ht="17.25" thickTop="1" thickBot="1" x14ac:dyDescent="0.25">
      <c r="B27" s="428"/>
      <c r="C27" s="432"/>
      <c r="D27" s="433"/>
      <c r="E27" s="434"/>
      <c r="F27" s="20" t="s">
        <v>38</v>
      </c>
      <c r="G27" s="57"/>
      <c r="H27" s="15"/>
      <c r="I27" s="57" t="s">
        <v>39</v>
      </c>
      <c r="J27" s="58"/>
      <c r="K27" s="59"/>
      <c r="L27" s="435"/>
    </row>
    <row r="28" spans="2:12" ht="17.25" thickTop="1" thickBot="1" x14ac:dyDescent="0.25">
      <c r="B28" s="64" t="s">
        <v>40</v>
      </c>
      <c r="C28" s="447" t="s">
        <v>41</v>
      </c>
      <c r="D28" s="447"/>
      <c r="E28" s="447"/>
      <c r="F28" s="448"/>
      <c r="G28" s="447"/>
      <c r="H28" s="448"/>
      <c r="I28" s="447"/>
      <c r="J28" s="447"/>
      <c r="K28" s="449"/>
      <c r="L28" s="53">
        <v>0</v>
      </c>
    </row>
    <row r="29" spans="2:12" ht="17.25" thickTop="1" thickBot="1" x14ac:dyDescent="0.25">
      <c r="B29" s="64" t="s">
        <v>42</v>
      </c>
      <c r="C29" s="450" t="s">
        <v>43</v>
      </c>
      <c r="D29" s="450"/>
      <c r="E29" s="450"/>
      <c r="F29" s="450"/>
      <c r="G29" s="450"/>
      <c r="H29" s="450"/>
      <c r="I29" s="450"/>
      <c r="J29" s="450"/>
      <c r="K29" s="451"/>
      <c r="L29" s="53">
        <v>0</v>
      </c>
    </row>
    <row r="30" spans="2:12" ht="17.25" thickTop="1" thickBot="1" x14ac:dyDescent="0.25">
      <c r="B30" s="64" t="s">
        <v>45</v>
      </c>
      <c r="C30" s="450" t="s">
        <v>123</v>
      </c>
      <c r="D30" s="450"/>
      <c r="E30" s="450"/>
      <c r="F30" s="450"/>
      <c r="G30" s="450"/>
      <c r="H30" s="450"/>
      <c r="I30" s="450"/>
      <c r="J30" s="450"/>
      <c r="K30" s="451"/>
      <c r="L30" s="65">
        <v>0</v>
      </c>
    </row>
    <row r="31" spans="2:12" ht="14.25" thickTop="1" thickBot="1" x14ac:dyDescent="0.25">
      <c r="B31" s="452"/>
      <c r="C31" s="453"/>
      <c r="D31" s="453"/>
      <c r="E31" s="453"/>
      <c r="F31" s="453"/>
      <c r="G31" s="453"/>
      <c r="H31" s="453"/>
      <c r="I31" s="453"/>
      <c r="J31" s="453"/>
      <c r="K31" s="453"/>
      <c r="L31" s="454"/>
    </row>
    <row r="32" spans="2:12" ht="17.25" thickTop="1" thickBot="1" x14ac:dyDescent="0.25">
      <c r="B32" s="444" t="s">
        <v>111</v>
      </c>
      <c r="C32" s="455"/>
      <c r="D32" s="455"/>
      <c r="E32" s="455"/>
      <c r="F32" s="455"/>
      <c r="G32" s="455"/>
      <c r="H32" s="455"/>
      <c r="I32" s="455"/>
      <c r="J32" s="455"/>
      <c r="K32" s="456"/>
      <c r="L32" s="21">
        <f>SUM(L24:L30)</f>
        <v>5847.36</v>
      </c>
    </row>
    <row r="33" spans="2:12" ht="13.5" thickTop="1" x14ac:dyDescent="0.2">
      <c r="B33" s="470" t="s">
        <v>132</v>
      </c>
      <c r="C33" s="523"/>
      <c r="D33" s="523"/>
      <c r="E33" s="523"/>
      <c r="F33" s="523"/>
      <c r="G33" s="523"/>
      <c r="H33" s="523"/>
      <c r="I33" s="523"/>
      <c r="J33" s="523"/>
      <c r="K33" s="523"/>
      <c r="L33" s="524"/>
    </row>
    <row r="34" spans="2:12" ht="37.5" customHeight="1" thickBot="1" x14ac:dyDescent="0.25">
      <c r="B34" s="525"/>
      <c r="C34" s="526"/>
      <c r="D34" s="526"/>
      <c r="E34" s="526"/>
      <c r="F34" s="526"/>
      <c r="G34" s="526"/>
      <c r="H34" s="526"/>
      <c r="I34" s="526"/>
      <c r="J34" s="526"/>
      <c r="K34" s="526"/>
      <c r="L34" s="527"/>
    </row>
    <row r="35" spans="2:12" ht="17.25" thickTop="1" thickBot="1" x14ac:dyDescent="0.25">
      <c r="B35" s="444" t="s">
        <v>47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24"/>
    </row>
    <row r="36" spans="2:12" ht="20.25" thickTop="1" thickBot="1" x14ac:dyDescent="0.25">
      <c r="B36" s="444" t="s">
        <v>114</v>
      </c>
      <c r="C36" s="444"/>
      <c r="D36" s="444"/>
      <c r="E36" s="444"/>
      <c r="F36" s="444"/>
      <c r="G36" s="444"/>
      <c r="H36" s="444"/>
      <c r="I36" s="444"/>
      <c r="J36" s="444"/>
      <c r="K36" s="444"/>
      <c r="L36" s="424"/>
    </row>
    <row r="37" spans="2:12" ht="17.25" thickTop="1" thickBot="1" x14ac:dyDescent="0.25">
      <c r="B37" s="66" t="s">
        <v>30</v>
      </c>
      <c r="C37" s="445" t="s">
        <v>113</v>
      </c>
      <c r="D37" s="445"/>
      <c r="E37" s="445"/>
      <c r="F37" s="445"/>
      <c r="G37" s="445"/>
      <c r="H37" s="445"/>
      <c r="I37" s="445"/>
      <c r="J37" s="445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445" t="s">
        <v>140</v>
      </c>
      <c r="D38" s="445"/>
      <c r="E38" s="445"/>
      <c r="F38" s="445"/>
      <c r="G38" s="445"/>
      <c r="H38" s="445"/>
      <c r="I38" s="445"/>
      <c r="J38" s="445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446" t="s">
        <v>62</v>
      </c>
      <c r="D39" s="446"/>
      <c r="E39" s="446"/>
      <c r="F39" s="446"/>
      <c r="G39" s="446"/>
      <c r="H39" s="446"/>
      <c r="I39" s="446"/>
      <c r="J39" s="446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485" t="s">
        <v>124</v>
      </c>
      <c r="C40" s="486"/>
      <c r="D40" s="486"/>
      <c r="E40" s="486"/>
      <c r="F40" s="486"/>
      <c r="G40" s="486"/>
      <c r="H40" s="486"/>
      <c r="I40" s="486"/>
      <c r="J40" s="486"/>
      <c r="K40" s="486"/>
      <c r="L40" s="487"/>
    </row>
    <row r="41" spans="2:12" ht="52.5" customHeight="1" thickBot="1" x14ac:dyDescent="0.25">
      <c r="B41" s="491"/>
      <c r="C41" s="492"/>
      <c r="D41" s="492"/>
      <c r="E41" s="492"/>
      <c r="F41" s="492"/>
      <c r="G41" s="492"/>
      <c r="H41" s="492"/>
      <c r="I41" s="492"/>
      <c r="J41" s="492"/>
      <c r="K41" s="492"/>
      <c r="L41" s="493"/>
    </row>
    <row r="42" spans="2:12" ht="17.25" thickTop="1" thickBot="1" x14ac:dyDescent="0.25">
      <c r="B42" s="444" t="s">
        <v>125</v>
      </c>
      <c r="C42" s="444"/>
      <c r="D42" s="444"/>
      <c r="E42" s="444"/>
      <c r="F42" s="444"/>
      <c r="G42" s="444"/>
      <c r="H42" s="444"/>
      <c r="I42" s="444"/>
      <c r="J42" s="444"/>
      <c r="K42" s="444"/>
      <c r="L42" s="424"/>
    </row>
    <row r="43" spans="2:12" ht="17.25" thickTop="1" thickBot="1" x14ac:dyDescent="0.25">
      <c r="B43" s="64" t="s">
        <v>30</v>
      </c>
      <c r="C43" s="457" t="s">
        <v>48</v>
      </c>
      <c r="D43" s="457"/>
      <c r="E43" s="457"/>
      <c r="F43" s="457"/>
      <c r="G43" s="457"/>
      <c r="H43" s="457"/>
      <c r="I43" s="457"/>
      <c r="J43" s="457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457" t="s">
        <v>49</v>
      </c>
      <c r="D44" s="457"/>
      <c r="E44" s="457"/>
      <c r="F44" s="457"/>
      <c r="G44" s="457"/>
      <c r="H44" s="457"/>
      <c r="I44" s="457"/>
      <c r="J44" s="457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457" t="s">
        <v>50</v>
      </c>
      <c r="D45" s="457"/>
      <c r="E45" s="457"/>
      <c r="F45" s="457"/>
      <c r="G45" s="457"/>
      <c r="H45" s="457"/>
      <c r="I45" s="457"/>
      <c r="J45" s="457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457" t="s">
        <v>51</v>
      </c>
      <c r="D46" s="457"/>
      <c r="E46" s="457"/>
      <c r="F46" s="457"/>
      <c r="G46" s="457"/>
      <c r="H46" s="457"/>
      <c r="I46" s="457"/>
      <c r="J46" s="457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457" t="s">
        <v>52</v>
      </c>
      <c r="D47" s="457"/>
      <c r="E47" s="457"/>
      <c r="F47" s="457"/>
      <c r="G47" s="457"/>
      <c r="H47" s="457"/>
      <c r="I47" s="457"/>
      <c r="J47" s="457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457" t="s">
        <v>53</v>
      </c>
      <c r="D48" s="457"/>
      <c r="E48" s="457"/>
      <c r="F48" s="457"/>
      <c r="G48" s="457"/>
      <c r="H48" s="457"/>
      <c r="I48" s="457"/>
      <c r="J48" s="457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458" t="s">
        <v>11</v>
      </c>
      <c r="D49" s="458"/>
      <c r="E49" s="458"/>
      <c r="F49" s="458"/>
      <c r="G49" s="23">
        <v>0.03</v>
      </c>
      <c r="H49" s="24" t="s">
        <v>12</v>
      </c>
      <c r="I49" s="459">
        <v>1</v>
      </c>
      <c r="J49" s="459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460"/>
      <c r="I50" s="460"/>
      <c r="J50" s="461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424" t="s">
        <v>62</v>
      </c>
      <c r="C51" s="424" t="s">
        <v>55</v>
      </c>
      <c r="D51" s="424"/>
      <c r="E51" s="424"/>
      <c r="F51" s="424"/>
      <c r="G51" s="424"/>
      <c r="H51" s="424"/>
      <c r="I51" s="424"/>
      <c r="J51" s="424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514" t="s">
        <v>133</v>
      </c>
      <c r="C52" s="515"/>
      <c r="D52" s="515"/>
      <c r="E52" s="515"/>
      <c r="F52" s="515"/>
      <c r="G52" s="515"/>
      <c r="H52" s="515"/>
      <c r="I52" s="515"/>
      <c r="J52" s="515"/>
      <c r="K52" s="515"/>
      <c r="L52" s="516"/>
    </row>
    <row r="53" spans="2:12" x14ac:dyDescent="0.2">
      <c r="B53" s="517"/>
      <c r="C53" s="518"/>
      <c r="D53" s="518"/>
      <c r="E53" s="518"/>
      <c r="F53" s="518"/>
      <c r="G53" s="518"/>
      <c r="H53" s="518"/>
      <c r="I53" s="518"/>
      <c r="J53" s="518"/>
      <c r="K53" s="518"/>
      <c r="L53" s="519"/>
    </row>
    <row r="54" spans="2:12" ht="42" customHeight="1" thickBot="1" x14ac:dyDescent="0.25">
      <c r="B54" s="520"/>
      <c r="C54" s="521"/>
      <c r="D54" s="521"/>
      <c r="E54" s="521"/>
      <c r="F54" s="521"/>
      <c r="G54" s="521"/>
      <c r="H54" s="521"/>
      <c r="I54" s="521"/>
      <c r="J54" s="521"/>
      <c r="K54" s="521"/>
      <c r="L54" s="522"/>
    </row>
    <row r="55" spans="2:12" ht="17.25" thickTop="1" thickBot="1" x14ac:dyDescent="0.25">
      <c r="B55" s="444" t="s">
        <v>56</v>
      </c>
      <c r="C55" s="444"/>
      <c r="D55" s="444"/>
      <c r="E55" s="444"/>
      <c r="F55" s="444"/>
      <c r="G55" s="444"/>
      <c r="H55" s="444"/>
      <c r="I55" s="444"/>
      <c r="J55" s="444"/>
      <c r="K55" s="444"/>
      <c r="L55" s="424"/>
    </row>
    <row r="56" spans="2:12" ht="17.25" thickTop="1" thickBot="1" x14ac:dyDescent="0.25">
      <c r="B56" s="60" t="s">
        <v>30</v>
      </c>
      <c r="C56" s="462" t="s">
        <v>57</v>
      </c>
      <c r="D56" s="462"/>
      <c r="E56" s="462"/>
      <c r="F56" s="462"/>
      <c r="G56" s="462"/>
      <c r="H56" s="462"/>
      <c r="I56" s="462"/>
      <c r="J56" s="462"/>
      <c r="K56" s="462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462" t="s">
        <v>58</v>
      </c>
      <c r="D57" s="462"/>
      <c r="E57" s="462"/>
      <c r="F57" s="462"/>
      <c r="G57" s="462"/>
      <c r="H57" s="462"/>
      <c r="I57" s="462"/>
      <c r="J57" s="462"/>
      <c r="K57" s="462"/>
      <c r="L57" s="26">
        <f>22*22</f>
        <v>484</v>
      </c>
    </row>
    <row r="58" spans="2:12" ht="17.25" thickTop="1" thickBot="1" x14ac:dyDescent="0.25">
      <c r="B58" s="60" t="s">
        <v>35</v>
      </c>
      <c r="C58" s="462" t="s">
        <v>59</v>
      </c>
      <c r="D58" s="462"/>
      <c r="E58" s="462"/>
      <c r="F58" s="462"/>
      <c r="G58" s="462"/>
      <c r="H58" s="462"/>
      <c r="I58" s="462"/>
      <c r="J58" s="462"/>
      <c r="K58" s="462"/>
      <c r="L58" s="26">
        <v>0</v>
      </c>
    </row>
    <row r="59" spans="2:12" ht="17.25" thickTop="1" thickBot="1" x14ac:dyDescent="0.25">
      <c r="B59" s="60" t="s">
        <v>40</v>
      </c>
      <c r="C59" s="462" t="s">
        <v>121</v>
      </c>
      <c r="D59" s="462"/>
      <c r="E59" s="462"/>
      <c r="F59" s="462"/>
      <c r="G59" s="462"/>
      <c r="H59" s="462"/>
      <c r="I59" s="462"/>
      <c r="J59" s="462"/>
      <c r="K59" s="462"/>
      <c r="L59" s="26">
        <v>0</v>
      </c>
    </row>
    <row r="60" spans="2:12" ht="17.25" thickTop="1" thickBot="1" x14ac:dyDescent="0.25">
      <c r="B60" s="60" t="s">
        <v>42</v>
      </c>
      <c r="C60" s="462" t="s">
        <v>122</v>
      </c>
      <c r="D60" s="462"/>
      <c r="E60" s="462"/>
      <c r="F60" s="462"/>
      <c r="G60" s="462"/>
      <c r="H60" s="462"/>
      <c r="I60" s="462"/>
      <c r="J60" s="462"/>
      <c r="K60" s="462"/>
      <c r="L60" s="26">
        <v>0</v>
      </c>
    </row>
    <row r="61" spans="2:12" ht="17.25" thickTop="1" thickBot="1" x14ac:dyDescent="0.25">
      <c r="B61" s="60" t="s">
        <v>44</v>
      </c>
      <c r="C61" s="462" t="s">
        <v>60</v>
      </c>
      <c r="D61" s="462"/>
      <c r="E61" s="462"/>
      <c r="F61" s="462"/>
      <c r="G61" s="462"/>
      <c r="H61" s="462"/>
      <c r="I61" s="462"/>
      <c r="J61" s="462"/>
      <c r="K61" s="462"/>
      <c r="L61" s="26">
        <v>0</v>
      </c>
    </row>
    <row r="62" spans="2:12" ht="17.25" thickTop="1" thickBot="1" x14ac:dyDescent="0.25">
      <c r="B62" s="60" t="s">
        <v>45</v>
      </c>
      <c r="C62" s="462" t="s">
        <v>22</v>
      </c>
      <c r="D62" s="462"/>
      <c r="E62" s="462"/>
      <c r="F62" s="462"/>
      <c r="G62" s="462"/>
      <c r="H62" s="462"/>
      <c r="I62" s="462"/>
      <c r="J62" s="462"/>
      <c r="K62" s="462"/>
      <c r="L62" s="26">
        <v>0</v>
      </c>
    </row>
    <row r="63" spans="2:12" ht="17.25" thickTop="1" thickBot="1" x14ac:dyDescent="0.25">
      <c r="B63" s="60" t="s">
        <v>54</v>
      </c>
      <c r="C63" s="462" t="s">
        <v>46</v>
      </c>
      <c r="D63" s="462"/>
      <c r="E63" s="462"/>
      <c r="F63" s="462"/>
      <c r="G63" s="462"/>
      <c r="H63" s="462"/>
      <c r="I63" s="462"/>
      <c r="J63" s="462"/>
      <c r="K63" s="462"/>
      <c r="L63" s="26">
        <v>0</v>
      </c>
    </row>
    <row r="64" spans="2:12" ht="17.25" thickTop="1" thickBot="1" x14ac:dyDescent="0.25">
      <c r="B64" s="60" t="s">
        <v>61</v>
      </c>
      <c r="C64" s="462" t="s">
        <v>46</v>
      </c>
      <c r="D64" s="462"/>
      <c r="E64" s="462"/>
      <c r="F64" s="462"/>
      <c r="G64" s="462"/>
      <c r="H64" s="462"/>
      <c r="I64" s="462"/>
      <c r="J64" s="462"/>
      <c r="K64" s="462"/>
      <c r="L64" s="26">
        <v>0</v>
      </c>
    </row>
    <row r="65" spans="2:12" ht="17.25" thickTop="1" thickBot="1" x14ac:dyDescent="0.25">
      <c r="B65" s="60"/>
      <c r="C65" s="424" t="s">
        <v>62</v>
      </c>
      <c r="D65" s="424"/>
      <c r="E65" s="424"/>
      <c r="F65" s="424"/>
      <c r="G65" s="424"/>
      <c r="H65" s="424"/>
      <c r="I65" s="424"/>
      <c r="J65" s="424"/>
      <c r="K65" s="424"/>
      <c r="L65" s="21">
        <f>(L56+L57+L58+L59+L60+L61+L62+L63+L64)</f>
        <v>484</v>
      </c>
    </row>
    <row r="66" spans="2:12" ht="13.5" thickTop="1" x14ac:dyDescent="0.2">
      <c r="B66" s="470" t="s">
        <v>103</v>
      </c>
      <c r="C66" s="471"/>
      <c r="D66" s="471"/>
      <c r="E66" s="471"/>
      <c r="F66" s="471"/>
      <c r="G66" s="471"/>
      <c r="H66" s="471"/>
      <c r="I66" s="471"/>
      <c r="J66" s="471"/>
      <c r="K66" s="471"/>
      <c r="L66" s="472"/>
    </row>
    <row r="67" spans="2:12" ht="39" customHeight="1" thickBot="1" x14ac:dyDescent="0.25">
      <c r="B67" s="510"/>
      <c r="C67" s="511"/>
      <c r="D67" s="511"/>
      <c r="E67" s="511"/>
      <c r="F67" s="511"/>
      <c r="G67" s="511"/>
      <c r="H67" s="511"/>
      <c r="I67" s="511"/>
      <c r="J67" s="511"/>
      <c r="K67" s="511"/>
      <c r="L67" s="512"/>
    </row>
    <row r="68" spans="2:12" ht="17.25" thickTop="1" thickBot="1" x14ac:dyDescent="0.25">
      <c r="B68" s="424" t="s">
        <v>63</v>
      </c>
      <c r="C68" s="424"/>
      <c r="D68" s="424"/>
      <c r="E68" s="424"/>
      <c r="F68" s="424"/>
      <c r="G68" s="424"/>
      <c r="H68" s="424"/>
      <c r="I68" s="424"/>
      <c r="J68" s="424"/>
      <c r="K68" s="424"/>
      <c r="L68" s="424"/>
    </row>
    <row r="69" spans="2:12" ht="20.25" thickTop="1" thickBot="1" x14ac:dyDescent="0.25">
      <c r="B69" s="44" t="s">
        <v>64</v>
      </c>
      <c r="C69" s="462" t="s">
        <v>65</v>
      </c>
      <c r="D69" s="462"/>
      <c r="E69" s="462"/>
      <c r="F69" s="462"/>
      <c r="G69" s="462"/>
      <c r="H69" s="462"/>
      <c r="I69" s="462"/>
      <c r="J69" s="462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462" t="s">
        <v>67</v>
      </c>
      <c r="D70" s="462"/>
      <c r="E70" s="462"/>
      <c r="F70" s="462"/>
      <c r="G70" s="462"/>
      <c r="H70" s="462"/>
      <c r="I70" s="462"/>
      <c r="J70" s="462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462" t="s">
        <v>69</v>
      </c>
      <c r="D71" s="462"/>
      <c r="E71" s="462"/>
      <c r="F71" s="462"/>
      <c r="G71" s="462"/>
      <c r="H71" s="462"/>
      <c r="I71" s="462"/>
      <c r="J71" s="462"/>
      <c r="K71" s="462"/>
      <c r="L71" s="26">
        <f>L65</f>
        <v>484</v>
      </c>
    </row>
    <row r="72" spans="2:12" ht="17.25" thickTop="1" thickBot="1" x14ac:dyDescent="0.25">
      <c r="B72" s="60"/>
      <c r="C72" s="444" t="s">
        <v>62</v>
      </c>
      <c r="D72" s="455"/>
      <c r="E72" s="455"/>
      <c r="F72" s="455"/>
      <c r="G72" s="455"/>
      <c r="H72" s="455"/>
      <c r="I72" s="455"/>
      <c r="J72" s="456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513"/>
      <c r="C73" s="513"/>
      <c r="D73" s="513"/>
      <c r="E73" s="513"/>
      <c r="F73" s="513"/>
      <c r="G73" s="513"/>
      <c r="H73" s="513"/>
      <c r="I73" s="513"/>
      <c r="J73" s="513"/>
      <c r="K73" s="513"/>
      <c r="L73" s="513"/>
    </row>
    <row r="74" spans="2:12" ht="17.25" thickTop="1" thickBot="1" x14ac:dyDescent="0.25">
      <c r="B74" s="444" t="s">
        <v>70</v>
      </c>
      <c r="C74" s="455"/>
      <c r="D74" s="455"/>
      <c r="E74" s="455"/>
      <c r="F74" s="455"/>
      <c r="G74" s="455"/>
      <c r="H74" s="455"/>
      <c r="I74" s="455"/>
      <c r="J74" s="455"/>
      <c r="K74" s="455"/>
      <c r="L74" s="456"/>
    </row>
    <row r="75" spans="2:12" ht="17.25" thickTop="1" thickBot="1" x14ac:dyDescent="0.25">
      <c r="B75" s="60" t="s">
        <v>30</v>
      </c>
      <c r="C75" s="462" t="s">
        <v>71</v>
      </c>
      <c r="D75" s="462"/>
      <c r="E75" s="462"/>
      <c r="F75" s="462"/>
      <c r="G75" s="462"/>
      <c r="H75" s="462"/>
      <c r="I75" s="462"/>
      <c r="J75" s="462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462" t="s">
        <v>72</v>
      </c>
      <c r="D76" s="462"/>
      <c r="E76" s="462"/>
      <c r="F76" s="462"/>
      <c r="G76" s="462"/>
      <c r="H76" s="462"/>
      <c r="I76" s="462"/>
      <c r="J76" s="462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463" t="s">
        <v>99</v>
      </c>
      <c r="D77" s="463"/>
      <c r="E77" s="463"/>
      <c r="F77" s="463"/>
      <c r="G77" s="463"/>
      <c r="H77" s="463"/>
      <c r="I77" s="463"/>
      <c r="J77" s="463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462" t="s">
        <v>73</v>
      </c>
      <c r="D78" s="462"/>
      <c r="E78" s="462"/>
      <c r="F78" s="462"/>
      <c r="G78" s="462"/>
      <c r="H78" s="462"/>
      <c r="I78" s="462"/>
      <c r="J78" s="462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462" t="s">
        <v>126</v>
      </c>
      <c r="D79" s="462"/>
      <c r="E79" s="462"/>
      <c r="F79" s="462"/>
      <c r="G79" s="462"/>
      <c r="H79" s="462"/>
      <c r="I79" s="462"/>
      <c r="J79" s="462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463" t="s">
        <v>100</v>
      </c>
      <c r="D80" s="463"/>
      <c r="E80" s="463"/>
      <c r="F80" s="463"/>
      <c r="G80" s="463"/>
      <c r="H80" s="463"/>
      <c r="I80" s="463"/>
      <c r="J80" s="463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424" t="s">
        <v>62</v>
      </c>
      <c r="C81" s="424"/>
      <c r="D81" s="424"/>
      <c r="E81" s="424"/>
      <c r="F81" s="424"/>
      <c r="G81" s="424"/>
      <c r="H81" s="424"/>
      <c r="I81" s="424"/>
      <c r="J81" s="424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470" t="s">
        <v>104</v>
      </c>
      <c r="C82" s="471"/>
      <c r="D82" s="471"/>
      <c r="E82" s="471"/>
      <c r="F82" s="471"/>
      <c r="G82" s="471"/>
      <c r="H82" s="471"/>
      <c r="I82" s="471"/>
      <c r="J82" s="471"/>
      <c r="K82" s="471"/>
      <c r="L82" s="472"/>
    </row>
    <row r="83" spans="2:12" x14ac:dyDescent="0.2">
      <c r="B83" s="507"/>
      <c r="C83" s="508"/>
      <c r="D83" s="508"/>
      <c r="E83" s="508"/>
      <c r="F83" s="508"/>
      <c r="G83" s="508"/>
      <c r="H83" s="508"/>
      <c r="I83" s="508"/>
      <c r="J83" s="508"/>
      <c r="K83" s="508"/>
      <c r="L83" s="509"/>
    </row>
    <row r="84" spans="2:12" ht="43.5" customHeight="1" thickBot="1" x14ac:dyDescent="0.25">
      <c r="B84" s="510"/>
      <c r="C84" s="511"/>
      <c r="D84" s="511"/>
      <c r="E84" s="511"/>
      <c r="F84" s="511"/>
      <c r="G84" s="511"/>
      <c r="H84" s="511"/>
      <c r="I84" s="511"/>
      <c r="J84" s="511"/>
      <c r="K84" s="511"/>
      <c r="L84" s="512"/>
    </row>
    <row r="85" spans="2:12" ht="17.25" thickTop="1" thickBot="1" x14ac:dyDescent="0.25">
      <c r="B85" s="444" t="s">
        <v>74</v>
      </c>
      <c r="C85" s="455"/>
      <c r="D85" s="455"/>
      <c r="E85" s="455"/>
      <c r="F85" s="455"/>
      <c r="G85" s="455"/>
      <c r="H85" s="455"/>
      <c r="I85" s="455"/>
      <c r="J85" s="455"/>
      <c r="K85" s="455"/>
      <c r="L85" s="456"/>
    </row>
    <row r="86" spans="2:12" ht="17.25" thickTop="1" thickBot="1" x14ac:dyDescent="0.25">
      <c r="B86" s="424" t="s">
        <v>131</v>
      </c>
      <c r="C86" s="424"/>
      <c r="D86" s="424"/>
      <c r="E86" s="424"/>
      <c r="F86" s="424"/>
      <c r="G86" s="424"/>
      <c r="H86" s="424"/>
      <c r="I86" s="424"/>
      <c r="J86" s="424"/>
      <c r="K86" s="424"/>
      <c r="L86" s="424"/>
    </row>
    <row r="87" spans="2:12" ht="17.25" thickTop="1" thickBot="1" x14ac:dyDescent="0.25">
      <c r="B87" s="60" t="s">
        <v>30</v>
      </c>
      <c r="C87" s="462" t="s">
        <v>127</v>
      </c>
      <c r="D87" s="462"/>
      <c r="E87" s="462"/>
      <c r="F87" s="462"/>
      <c r="G87" s="462"/>
      <c r="H87" s="462"/>
      <c r="I87" s="462"/>
      <c r="J87" s="462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462" t="s">
        <v>128</v>
      </c>
      <c r="D88" s="462"/>
      <c r="E88" s="462"/>
      <c r="F88" s="462"/>
      <c r="G88" s="462"/>
      <c r="H88" s="462"/>
      <c r="I88" s="462"/>
      <c r="J88" s="462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462" t="s">
        <v>129</v>
      </c>
      <c r="D89" s="462"/>
      <c r="E89" s="462"/>
      <c r="F89" s="462"/>
      <c r="G89" s="462"/>
      <c r="H89" s="462"/>
      <c r="I89" s="462"/>
      <c r="J89" s="462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462" t="s">
        <v>75</v>
      </c>
      <c r="D90" s="462"/>
      <c r="E90" s="462"/>
      <c r="F90" s="462"/>
      <c r="G90" s="462"/>
      <c r="H90" s="462"/>
      <c r="I90" s="462"/>
      <c r="J90" s="462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462" t="s">
        <v>130</v>
      </c>
      <c r="D91" s="462"/>
      <c r="E91" s="462"/>
      <c r="F91" s="462"/>
      <c r="G91" s="462"/>
      <c r="H91" s="462"/>
      <c r="I91" s="462"/>
      <c r="J91" s="462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462" t="s">
        <v>139</v>
      </c>
      <c r="D92" s="462"/>
      <c r="E92" s="462"/>
      <c r="F92" s="462"/>
      <c r="G92" s="462"/>
      <c r="H92" s="462"/>
      <c r="I92" s="462"/>
      <c r="J92" s="462"/>
      <c r="K92" s="33">
        <v>0</v>
      </c>
      <c r="L92" s="65">
        <f t="shared" si="2"/>
        <v>0</v>
      </c>
    </row>
    <row r="93" spans="2:12" ht="17.25" thickTop="1" thickBot="1" x14ac:dyDescent="0.25">
      <c r="B93" s="473" t="s">
        <v>62</v>
      </c>
      <c r="C93" s="473"/>
      <c r="D93" s="473"/>
      <c r="E93" s="473"/>
      <c r="F93" s="473"/>
      <c r="G93" s="473"/>
      <c r="H93" s="473"/>
      <c r="I93" s="473"/>
      <c r="J93" s="473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470"/>
      <c r="C94" s="471"/>
      <c r="D94" s="471"/>
      <c r="E94" s="471"/>
      <c r="F94" s="471"/>
      <c r="G94" s="471"/>
      <c r="H94" s="471"/>
      <c r="I94" s="471"/>
      <c r="J94" s="471"/>
      <c r="K94" s="471"/>
      <c r="L94" s="472"/>
    </row>
    <row r="95" spans="2:12" ht="17.25" thickTop="1" thickBot="1" x14ac:dyDescent="0.25">
      <c r="B95" s="444" t="s">
        <v>134</v>
      </c>
      <c r="C95" s="455"/>
      <c r="D95" s="455"/>
      <c r="E95" s="455"/>
      <c r="F95" s="455"/>
      <c r="G95" s="455"/>
      <c r="H95" s="455"/>
      <c r="I95" s="455"/>
      <c r="J95" s="455"/>
      <c r="K95" s="455"/>
      <c r="L95" s="456"/>
    </row>
    <row r="96" spans="2:12" ht="17.25" thickTop="1" thickBot="1" x14ac:dyDescent="0.25">
      <c r="B96" s="60" t="s">
        <v>30</v>
      </c>
      <c r="C96" s="464" t="s">
        <v>135</v>
      </c>
      <c r="D96" s="465"/>
      <c r="E96" s="465"/>
      <c r="F96" s="465"/>
      <c r="G96" s="465"/>
      <c r="H96" s="465"/>
      <c r="I96" s="465"/>
      <c r="J96" s="465"/>
      <c r="K96" s="466"/>
      <c r="L96" s="65">
        <v>0</v>
      </c>
    </row>
    <row r="97" spans="2:12" ht="17.25" thickTop="1" thickBot="1" x14ac:dyDescent="0.25">
      <c r="B97" s="60"/>
      <c r="C97" s="467" t="s">
        <v>62</v>
      </c>
      <c r="D97" s="468"/>
      <c r="E97" s="468"/>
      <c r="F97" s="468"/>
      <c r="G97" s="468"/>
      <c r="H97" s="468"/>
      <c r="I97" s="468"/>
      <c r="J97" s="468"/>
      <c r="K97" s="469"/>
      <c r="L97" s="65">
        <f>L96</f>
        <v>0</v>
      </c>
    </row>
    <row r="98" spans="2:12" ht="17.25" thickTop="1" thickBot="1" x14ac:dyDescent="0.25">
      <c r="B98" s="470"/>
      <c r="C98" s="471"/>
      <c r="D98" s="471"/>
      <c r="E98" s="471"/>
      <c r="F98" s="471"/>
      <c r="G98" s="471"/>
      <c r="H98" s="471"/>
      <c r="I98" s="471"/>
      <c r="J98" s="471"/>
      <c r="K98" s="471"/>
      <c r="L98" s="472"/>
    </row>
    <row r="99" spans="2:12" ht="17.25" thickTop="1" thickBot="1" x14ac:dyDescent="0.25">
      <c r="B99" s="424" t="s">
        <v>136</v>
      </c>
      <c r="C99" s="424"/>
      <c r="D99" s="424"/>
      <c r="E99" s="424"/>
      <c r="F99" s="424"/>
      <c r="G99" s="424"/>
      <c r="H99" s="424"/>
      <c r="I99" s="424"/>
      <c r="J99" s="424"/>
      <c r="K99" s="424"/>
      <c r="L99" s="424"/>
    </row>
    <row r="100" spans="2:12" ht="17.25" thickTop="1" thickBot="1" x14ac:dyDescent="0.25">
      <c r="B100" s="60" t="s">
        <v>76</v>
      </c>
      <c r="C100" s="464" t="s">
        <v>137</v>
      </c>
      <c r="D100" s="465"/>
      <c r="E100" s="465"/>
      <c r="F100" s="465"/>
      <c r="G100" s="465"/>
      <c r="H100" s="465"/>
      <c r="I100" s="465"/>
      <c r="J100" s="465"/>
      <c r="K100" s="466"/>
      <c r="L100" s="65">
        <f>L93</f>
        <v>197.64076800000001</v>
      </c>
    </row>
    <row r="101" spans="2:12" ht="17.25" thickTop="1" thickBot="1" x14ac:dyDescent="0.25">
      <c r="B101" s="60" t="s">
        <v>77</v>
      </c>
      <c r="C101" s="464" t="s">
        <v>138</v>
      </c>
      <c r="D101" s="465"/>
      <c r="E101" s="465"/>
      <c r="F101" s="465"/>
      <c r="G101" s="465"/>
      <c r="H101" s="465"/>
      <c r="I101" s="465"/>
      <c r="J101" s="465"/>
      <c r="K101" s="466"/>
      <c r="L101" s="65">
        <f>L97</f>
        <v>0</v>
      </c>
    </row>
    <row r="102" spans="2:12" ht="17.25" thickTop="1" thickBot="1" x14ac:dyDescent="0.25">
      <c r="B102" s="60"/>
      <c r="C102" s="424" t="s">
        <v>62</v>
      </c>
      <c r="D102" s="424"/>
      <c r="E102" s="424"/>
      <c r="F102" s="424"/>
      <c r="G102" s="424"/>
      <c r="H102" s="424"/>
      <c r="I102" s="424"/>
      <c r="J102" s="424"/>
      <c r="K102" s="424"/>
      <c r="L102" s="28">
        <f>SUM(L100:L101)</f>
        <v>197.64076800000001</v>
      </c>
    </row>
    <row r="103" spans="2:12" ht="17.25" thickTop="1" thickBot="1" x14ac:dyDescent="0.25">
      <c r="B103" s="470"/>
      <c r="C103" s="471"/>
      <c r="D103" s="471"/>
      <c r="E103" s="471"/>
      <c r="F103" s="471"/>
      <c r="G103" s="471"/>
      <c r="H103" s="471"/>
      <c r="I103" s="471"/>
      <c r="J103" s="471"/>
      <c r="K103" s="471"/>
      <c r="L103" s="472"/>
    </row>
    <row r="104" spans="2:12" ht="17.25" thickTop="1" thickBot="1" x14ac:dyDescent="0.25">
      <c r="B104" s="444" t="s">
        <v>116</v>
      </c>
      <c r="C104" s="455"/>
      <c r="D104" s="455"/>
      <c r="E104" s="455"/>
      <c r="F104" s="455"/>
      <c r="G104" s="455"/>
      <c r="H104" s="455"/>
      <c r="I104" s="455"/>
      <c r="J104" s="455"/>
      <c r="K104" s="456"/>
      <c r="L104" s="60" t="s">
        <v>78</v>
      </c>
    </row>
    <row r="105" spans="2:12" ht="17.25" thickTop="1" thickBot="1" x14ac:dyDescent="0.25">
      <c r="B105" s="60" t="s">
        <v>30</v>
      </c>
      <c r="C105" s="462" t="s">
        <v>79</v>
      </c>
      <c r="D105" s="462"/>
      <c r="E105" s="462"/>
      <c r="F105" s="462"/>
      <c r="G105" s="462"/>
      <c r="H105" s="462"/>
      <c r="I105" s="462"/>
      <c r="J105" s="462"/>
      <c r="K105" s="462"/>
      <c r="L105" s="65">
        <v>0</v>
      </c>
    </row>
    <row r="106" spans="2:12" ht="17.25" thickTop="1" thickBot="1" x14ac:dyDescent="0.25">
      <c r="B106" s="60" t="s">
        <v>32</v>
      </c>
      <c r="C106" s="462" t="s">
        <v>109</v>
      </c>
      <c r="D106" s="462"/>
      <c r="E106" s="462"/>
      <c r="F106" s="474" t="s">
        <v>80</v>
      </c>
      <c r="G106" s="474"/>
      <c r="H106" s="474"/>
      <c r="I106" s="474"/>
      <c r="J106" s="474"/>
      <c r="K106" s="474"/>
      <c r="L106" s="65">
        <v>0</v>
      </c>
    </row>
    <row r="107" spans="2:12" ht="17.25" thickTop="1" thickBot="1" x14ac:dyDescent="0.25">
      <c r="B107" s="60" t="s">
        <v>35</v>
      </c>
      <c r="C107" s="462" t="s">
        <v>110</v>
      </c>
      <c r="D107" s="462"/>
      <c r="E107" s="462"/>
      <c r="F107" s="474" t="s">
        <v>80</v>
      </c>
      <c r="G107" s="474"/>
      <c r="H107" s="474"/>
      <c r="I107" s="474"/>
      <c r="J107" s="474"/>
      <c r="K107" s="474"/>
      <c r="L107" s="65">
        <v>0</v>
      </c>
    </row>
    <row r="108" spans="2:12" ht="17.25" thickTop="1" thickBot="1" x14ac:dyDescent="0.25">
      <c r="B108" s="424" t="s">
        <v>40</v>
      </c>
      <c r="C108" s="475" t="s">
        <v>46</v>
      </c>
      <c r="D108" s="475"/>
      <c r="E108" s="476" t="s">
        <v>81</v>
      </c>
      <c r="F108" s="476"/>
      <c r="G108" s="476"/>
      <c r="H108" s="476"/>
      <c r="I108" s="476"/>
      <c r="J108" s="476"/>
      <c r="K108" s="476"/>
      <c r="L108" s="65">
        <v>0</v>
      </c>
    </row>
    <row r="109" spans="2:12" ht="17.25" thickTop="1" thickBot="1" x14ac:dyDescent="0.25">
      <c r="B109" s="424"/>
      <c r="C109" s="475"/>
      <c r="D109" s="475"/>
      <c r="E109" s="476" t="s">
        <v>81</v>
      </c>
      <c r="F109" s="476"/>
      <c r="G109" s="476"/>
      <c r="H109" s="476"/>
      <c r="I109" s="476"/>
      <c r="J109" s="476"/>
      <c r="K109" s="476"/>
      <c r="L109" s="65">
        <v>0</v>
      </c>
    </row>
    <row r="110" spans="2:12" ht="17.25" thickTop="1" thickBot="1" x14ac:dyDescent="0.25">
      <c r="B110" s="444" t="s">
        <v>82</v>
      </c>
      <c r="C110" s="455"/>
      <c r="D110" s="455"/>
      <c r="E110" s="455"/>
      <c r="F110" s="455"/>
      <c r="G110" s="455"/>
      <c r="H110" s="455"/>
      <c r="I110" s="455"/>
      <c r="J110" s="455"/>
      <c r="K110" s="456"/>
      <c r="L110" s="28">
        <f>SUM(L105:L109)</f>
        <v>0</v>
      </c>
    </row>
    <row r="111" spans="2:12" ht="17.25" thickTop="1" thickBot="1" x14ac:dyDescent="0.25">
      <c r="B111" s="470" t="s">
        <v>105</v>
      </c>
      <c r="C111" s="471"/>
      <c r="D111" s="471"/>
      <c r="E111" s="471"/>
      <c r="F111" s="471"/>
      <c r="G111" s="471"/>
      <c r="H111" s="471"/>
      <c r="I111" s="471"/>
      <c r="J111" s="471"/>
      <c r="K111" s="471"/>
      <c r="L111" s="472"/>
    </row>
    <row r="112" spans="2:12" ht="17.25" thickTop="1" thickBot="1" x14ac:dyDescent="0.25">
      <c r="B112" s="444" t="s">
        <v>115</v>
      </c>
      <c r="C112" s="455"/>
      <c r="D112" s="455"/>
      <c r="E112" s="455"/>
      <c r="F112" s="455"/>
      <c r="G112" s="455"/>
      <c r="H112" s="455"/>
      <c r="I112" s="455"/>
      <c r="J112" s="455"/>
      <c r="K112" s="456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424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424"/>
      <c r="C116" s="15"/>
      <c r="D116" s="29" t="s">
        <v>17</v>
      </c>
      <c r="E116" s="29"/>
      <c r="F116" s="29"/>
      <c r="G116" s="477" t="s">
        <v>18</v>
      </c>
      <c r="H116" s="460"/>
      <c r="I116" s="461"/>
      <c r="J116" s="36">
        <v>6.4999999999999997E-3</v>
      </c>
      <c r="K116" s="478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424"/>
      <c r="C117" s="15"/>
      <c r="D117" s="29"/>
      <c r="E117" s="29"/>
      <c r="F117" s="29"/>
      <c r="G117" s="477" t="s">
        <v>19</v>
      </c>
      <c r="H117" s="460"/>
      <c r="I117" s="461"/>
      <c r="J117" s="36">
        <v>0.03</v>
      </c>
      <c r="K117" s="479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424"/>
      <c r="C118" s="15"/>
      <c r="D118" s="15"/>
      <c r="E118" s="15"/>
      <c r="F118" s="15"/>
      <c r="G118" s="481" t="s">
        <v>120</v>
      </c>
      <c r="H118" s="482"/>
      <c r="I118" s="483"/>
      <c r="J118" s="36">
        <v>0</v>
      </c>
      <c r="K118" s="479"/>
      <c r="L118" s="41">
        <f t="shared" si="3"/>
        <v>0</v>
      </c>
    </row>
    <row r="119" spans="2:12" ht="17.25" thickTop="1" thickBot="1" x14ac:dyDescent="0.25">
      <c r="B119" s="424"/>
      <c r="C119" s="29"/>
      <c r="D119" s="29" t="s">
        <v>20</v>
      </c>
      <c r="E119" s="29"/>
      <c r="F119" s="15"/>
      <c r="G119" s="477" t="s">
        <v>21</v>
      </c>
      <c r="H119" s="460"/>
      <c r="I119" s="461"/>
      <c r="J119" s="36">
        <v>0.05</v>
      </c>
      <c r="K119" s="480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485" t="s">
        <v>106</v>
      </c>
      <c r="C121" s="486"/>
      <c r="D121" s="486"/>
      <c r="E121" s="486"/>
      <c r="F121" s="486"/>
      <c r="G121" s="486"/>
      <c r="H121" s="486"/>
      <c r="I121" s="486"/>
      <c r="J121" s="486"/>
      <c r="K121" s="486"/>
      <c r="L121" s="487"/>
    </row>
    <row r="122" spans="2:12" x14ac:dyDescent="0.2">
      <c r="B122" s="488"/>
      <c r="C122" s="489"/>
      <c r="D122" s="489"/>
      <c r="E122" s="489"/>
      <c r="F122" s="489"/>
      <c r="G122" s="489"/>
      <c r="H122" s="489"/>
      <c r="I122" s="489"/>
      <c r="J122" s="489"/>
      <c r="K122" s="489"/>
      <c r="L122" s="490"/>
    </row>
    <row r="123" spans="2:12" x14ac:dyDescent="0.2">
      <c r="B123" s="488"/>
      <c r="C123" s="489"/>
      <c r="D123" s="489"/>
      <c r="E123" s="489"/>
      <c r="F123" s="489"/>
      <c r="G123" s="489"/>
      <c r="H123" s="489"/>
      <c r="I123" s="489"/>
      <c r="J123" s="489"/>
      <c r="K123" s="489"/>
      <c r="L123" s="490"/>
    </row>
    <row r="124" spans="2:12" x14ac:dyDescent="0.2">
      <c r="B124" s="488"/>
      <c r="C124" s="489"/>
      <c r="D124" s="489"/>
      <c r="E124" s="489"/>
      <c r="F124" s="489"/>
      <c r="G124" s="489"/>
      <c r="H124" s="489"/>
      <c r="I124" s="489"/>
      <c r="J124" s="489"/>
      <c r="K124" s="489"/>
      <c r="L124" s="490"/>
    </row>
    <row r="125" spans="2:12" x14ac:dyDescent="0.2">
      <c r="B125" s="488"/>
      <c r="C125" s="489"/>
      <c r="D125" s="489"/>
      <c r="E125" s="489"/>
      <c r="F125" s="489"/>
      <c r="G125" s="489"/>
      <c r="H125" s="489"/>
      <c r="I125" s="489"/>
      <c r="J125" s="489"/>
      <c r="K125" s="489"/>
      <c r="L125" s="490"/>
    </row>
    <row r="126" spans="2:12" ht="13.5" thickBot="1" x14ac:dyDescent="0.25">
      <c r="B126" s="491"/>
      <c r="C126" s="492"/>
      <c r="D126" s="492"/>
      <c r="E126" s="492"/>
      <c r="F126" s="492"/>
      <c r="G126" s="492"/>
      <c r="H126" s="492"/>
      <c r="I126" s="492"/>
      <c r="J126" s="492"/>
      <c r="K126" s="492"/>
      <c r="L126" s="493"/>
    </row>
    <row r="127" spans="2:12" ht="17.25" thickTop="1" thickBot="1" x14ac:dyDescent="0.25">
      <c r="B127" s="444" t="s">
        <v>83</v>
      </c>
      <c r="C127" s="455"/>
      <c r="D127" s="455"/>
      <c r="E127" s="455"/>
      <c r="F127" s="455"/>
      <c r="G127" s="455"/>
      <c r="H127" s="455"/>
      <c r="I127" s="455"/>
      <c r="J127" s="455"/>
      <c r="K127" s="455"/>
      <c r="L127" s="456"/>
    </row>
    <row r="128" spans="2:12" ht="17.25" thickTop="1" thickBot="1" x14ac:dyDescent="0.25">
      <c r="B128" s="494" t="s">
        <v>84</v>
      </c>
      <c r="C128" s="495"/>
      <c r="D128" s="495"/>
      <c r="E128" s="495"/>
      <c r="F128" s="495"/>
      <c r="G128" s="495"/>
      <c r="H128" s="495"/>
      <c r="I128" s="495"/>
      <c r="J128" s="495"/>
      <c r="K128" s="496"/>
      <c r="L128" s="60" t="s">
        <v>78</v>
      </c>
    </row>
    <row r="129" spans="2:12" ht="17.25" thickTop="1" thickBot="1" x14ac:dyDescent="0.25">
      <c r="B129" s="60" t="s">
        <v>30</v>
      </c>
      <c r="C129" s="484" t="s">
        <v>28</v>
      </c>
      <c r="D129" s="450"/>
      <c r="E129" s="450"/>
      <c r="F129" s="450"/>
      <c r="G129" s="450"/>
      <c r="H129" s="450"/>
      <c r="I129" s="450"/>
      <c r="J129" s="450"/>
      <c r="K129" s="451"/>
      <c r="L129" s="65">
        <f>L32</f>
        <v>5847.36</v>
      </c>
    </row>
    <row r="130" spans="2:12" ht="17.25" thickTop="1" thickBot="1" x14ac:dyDescent="0.25">
      <c r="B130" s="60" t="s">
        <v>32</v>
      </c>
      <c r="C130" s="497" t="s">
        <v>85</v>
      </c>
      <c r="D130" s="497"/>
      <c r="E130" s="497"/>
      <c r="F130" s="497"/>
      <c r="G130" s="497"/>
      <c r="H130" s="497"/>
      <c r="I130" s="497"/>
      <c r="J130" s="497"/>
      <c r="K130" s="497"/>
      <c r="L130" s="65">
        <f>L72</f>
        <v>4270.0626864639999</v>
      </c>
    </row>
    <row r="131" spans="2:12" ht="17.25" thickTop="1" thickBot="1" x14ac:dyDescent="0.25">
      <c r="B131" s="60" t="s">
        <v>35</v>
      </c>
      <c r="C131" s="484" t="s">
        <v>86</v>
      </c>
      <c r="D131" s="450"/>
      <c r="E131" s="450"/>
      <c r="F131" s="450"/>
      <c r="G131" s="450"/>
      <c r="H131" s="450"/>
      <c r="I131" s="450"/>
      <c r="J131" s="450"/>
      <c r="K131" s="451"/>
      <c r="L131" s="65">
        <f>L81</f>
        <v>474.07588147199994</v>
      </c>
    </row>
    <row r="132" spans="2:12" ht="17.25" thickTop="1" thickBot="1" x14ac:dyDescent="0.25">
      <c r="B132" s="60" t="s">
        <v>40</v>
      </c>
      <c r="C132" s="484" t="s">
        <v>87</v>
      </c>
      <c r="D132" s="450"/>
      <c r="E132" s="450"/>
      <c r="F132" s="450"/>
      <c r="G132" s="450"/>
      <c r="H132" s="450"/>
      <c r="I132" s="450"/>
      <c r="J132" s="450"/>
      <c r="K132" s="451"/>
      <c r="L132" s="65">
        <f>L102</f>
        <v>197.64076800000001</v>
      </c>
    </row>
    <row r="133" spans="2:12" ht="17.25" thickTop="1" thickBot="1" x14ac:dyDescent="0.25">
      <c r="B133" s="60" t="s">
        <v>42</v>
      </c>
      <c r="C133" s="484" t="s">
        <v>119</v>
      </c>
      <c r="D133" s="450"/>
      <c r="E133" s="450"/>
      <c r="F133" s="450"/>
      <c r="G133" s="450"/>
      <c r="H133" s="450"/>
      <c r="I133" s="450"/>
      <c r="J133" s="450"/>
      <c r="K133" s="451"/>
      <c r="L133" s="65">
        <f>L110</f>
        <v>0</v>
      </c>
    </row>
    <row r="134" spans="2:12" ht="17.25" thickTop="1" thickBot="1" x14ac:dyDescent="0.25">
      <c r="B134" s="444" t="s">
        <v>88</v>
      </c>
      <c r="C134" s="444"/>
      <c r="D134" s="444"/>
      <c r="E134" s="444"/>
      <c r="F134" s="444"/>
      <c r="G134" s="444"/>
      <c r="H134" s="444"/>
      <c r="I134" s="444"/>
      <c r="J134" s="444"/>
      <c r="K134" s="444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484" t="s">
        <v>118</v>
      </c>
      <c r="D135" s="450"/>
      <c r="E135" s="450"/>
      <c r="F135" s="450"/>
      <c r="G135" s="450"/>
      <c r="H135" s="450"/>
      <c r="I135" s="450"/>
      <c r="J135" s="450"/>
      <c r="K135" s="451"/>
      <c r="L135" s="65">
        <f>L120</f>
        <v>2852.3012037531953</v>
      </c>
    </row>
    <row r="136" spans="2:12" ht="17.25" thickTop="1" thickBot="1" x14ac:dyDescent="0.25">
      <c r="B136" s="502" t="s">
        <v>90</v>
      </c>
      <c r="C136" s="503"/>
      <c r="D136" s="503"/>
      <c r="E136" s="503"/>
      <c r="F136" s="503"/>
      <c r="G136" s="503"/>
      <c r="H136" s="503"/>
      <c r="I136" s="503"/>
      <c r="J136" s="503"/>
      <c r="K136" s="504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24" t="s">
        <v>91</v>
      </c>
      <c r="C138" s="424"/>
      <c r="D138" s="424"/>
      <c r="E138" s="424"/>
      <c r="F138" s="424"/>
      <c r="G138" s="424"/>
      <c r="H138" s="424"/>
      <c r="I138" s="424"/>
      <c r="J138" s="424"/>
      <c r="K138" s="424"/>
      <c r="L138" s="424"/>
    </row>
    <row r="139" spans="2:12" ht="64.5" thickTop="1" thickBot="1" x14ac:dyDescent="0.25">
      <c r="B139" s="505" t="s">
        <v>92</v>
      </c>
      <c r="C139" s="505"/>
      <c r="D139" s="505"/>
      <c r="E139" s="506" t="s">
        <v>93</v>
      </c>
      <c r="F139" s="506"/>
      <c r="G139" s="506" t="s">
        <v>94</v>
      </c>
      <c r="H139" s="506"/>
      <c r="I139" s="506" t="s">
        <v>95</v>
      </c>
      <c r="J139" s="506"/>
      <c r="K139" s="68" t="s">
        <v>96</v>
      </c>
      <c r="L139" s="30" t="s">
        <v>97</v>
      </c>
    </row>
    <row r="140" spans="2:12" ht="17.25" thickTop="1" thickBot="1" x14ac:dyDescent="0.25">
      <c r="B140" s="498" t="s">
        <v>149</v>
      </c>
      <c r="C140" s="498"/>
      <c r="D140" s="498"/>
      <c r="E140" s="499">
        <f>L136</f>
        <v>13641.440539689194</v>
      </c>
      <c r="F140" s="499"/>
      <c r="G140" s="500">
        <v>1</v>
      </c>
      <c r="H140" s="500"/>
      <c r="I140" s="499">
        <f>E140*G140</f>
        <v>13641.440539689194</v>
      </c>
      <c r="J140" s="499"/>
      <c r="K140" s="69">
        <v>1</v>
      </c>
      <c r="L140" s="31">
        <f>(I140*K140)</f>
        <v>13641.440539689194</v>
      </c>
    </row>
    <row r="141" spans="2:12" ht="17.25" thickTop="1" thickBot="1" x14ac:dyDescent="0.25">
      <c r="B141" s="501" t="s">
        <v>98</v>
      </c>
      <c r="C141" s="501"/>
      <c r="D141" s="501"/>
      <c r="E141" s="501"/>
      <c r="F141" s="501"/>
      <c r="G141" s="501"/>
      <c r="H141" s="501"/>
      <c r="I141" s="501"/>
      <c r="J141" s="501"/>
      <c r="K141" s="501"/>
      <c r="L141" s="38">
        <f>L140*1</f>
        <v>13641.440539689194</v>
      </c>
    </row>
    <row r="142" spans="2:12" ht="17.25" thickTop="1" thickBot="1" x14ac:dyDescent="0.25">
      <c r="B142" s="444" t="s">
        <v>107</v>
      </c>
      <c r="C142" s="455"/>
      <c r="D142" s="455"/>
      <c r="E142" s="455"/>
      <c r="F142" s="455"/>
      <c r="G142" s="455"/>
      <c r="H142" s="455"/>
      <c r="I142" s="455"/>
      <c r="J142" s="455"/>
      <c r="K142" s="455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444" t="s">
        <v>23</v>
      </c>
      <c r="C1" s="444"/>
      <c r="D1" s="444"/>
      <c r="E1" s="444"/>
      <c r="F1" s="444"/>
      <c r="G1" s="444"/>
      <c r="H1" s="444"/>
      <c r="I1" s="444"/>
      <c r="J1" s="424"/>
      <c r="K1" s="2"/>
      <c r="L1" s="3"/>
    </row>
    <row r="2" spans="2:12" ht="17.25" thickTop="1" thickBot="1" x14ac:dyDescent="0.25">
      <c r="B2" s="547" t="s">
        <v>0</v>
      </c>
      <c r="C2" s="547"/>
      <c r="D2" s="547"/>
      <c r="E2" s="558" t="s">
        <v>141</v>
      </c>
      <c r="F2" s="558"/>
      <c r="G2" s="558"/>
      <c r="H2" s="558"/>
      <c r="I2" s="558"/>
      <c r="J2" s="559"/>
      <c r="K2" s="4"/>
      <c r="L2" s="5"/>
    </row>
    <row r="3" spans="2:12" ht="17.25" thickTop="1" thickBot="1" x14ac:dyDescent="0.25">
      <c r="B3" s="547" t="s">
        <v>1</v>
      </c>
      <c r="C3" s="547"/>
      <c r="D3" s="547"/>
      <c r="E3" s="550"/>
      <c r="F3" s="550"/>
      <c r="G3" s="550"/>
      <c r="H3" s="550"/>
      <c r="I3" s="550"/>
      <c r="J3" s="551"/>
      <c r="K3" s="4"/>
      <c r="L3" s="5"/>
    </row>
    <row r="4" spans="2:12" ht="17.25" thickTop="1" thickBot="1" x14ac:dyDescent="0.25">
      <c r="B4" s="547" t="s">
        <v>2</v>
      </c>
      <c r="C4" s="547"/>
      <c r="D4" s="547"/>
      <c r="E4" s="552"/>
      <c r="F4" s="553"/>
      <c r="G4" s="554"/>
      <c r="H4" s="13" t="s">
        <v>3</v>
      </c>
      <c r="I4" s="555"/>
      <c r="J4" s="556"/>
      <c r="K4" s="4"/>
      <c r="L4" s="5"/>
    </row>
    <row r="5" spans="2:12" ht="17.25" thickTop="1" thickBot="1" x14ac:dyDescent="0.25">
      <c r="B5" s="539" t="s">
        <v>24</v>
      </c>
      <c r="C5" s="539"/>
      <c r="D5" s="539"/>
      <c r="E5" s="540"/>
      <c r="F5" s="540"/>
      <c r="G5" s="540"/>
      <c r="H5" s="540"/>
      <c r="I5" s="540"/>
      <c r="J5" s="540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41" t="s">
        <v>4</v>
      </c>
      <c r="D7" s="541"/>
      <c r="E7" s="541"/>
      <c r="F7" s="541"/>
      <c r="G7" s="557" t="s">
        <v>142</v>
      </c>
      <c r="H7" s="557"/>
      <c r="I7" s="557"/>
      <c r="J7" s="557"/>
      <c r="K7" s="557"/>
      <c r="L7" s="557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543" t="s">
        <v>101</v>
      </c>
      <c r="C12" s="544"/>
      <c r="D12" s="544"/>
      <c r="E12" s="544"/>
      <c r="F12" s="544"/>
      <c r="G12" s="544"/>
      <c r="H12" s="544"/>
      <c r="I12" s="544"/>
      <c r="J12" s="544"/>
      <c r="K12" s="544"/>
      <c r="L12" s="545"/>
    </row>
    <row r="13" spans="2:12" ht="14.25" thickTop="1" thickBot="1" x14ac:dyDescent="0.25">
      <c r="B13" s="546"/>
      <c r="C13" s="544"/>
      <c r="D13" s="544"/>
      <c r="E13" s="544"/>
      <c r="F13" s="544"/>
      <c r="G13" s="544"/>
      <c r="H13" s="544"/>
      <c r="I13" s="544"/>
      <c r="J13" s="544"/>
      <c r="K13" s="544"/>
      <c r="L13" s="545"/>
    </row>
    <row r="14" spans="2:12" ht="36" customHeight="1" thickTop="1" thickBot="1" x14ac:dyDescent="0.25">
      <c r="B14" s="546"/>
      <c r="C14" s="544"/>
      <c r="D14" s="544"/>
      <c r="E14" s="544"/>
      <c r="F14" s="544"/>
      <c r="G14" s="544"/>
      <c r="H14" s="544"/>
      <c r="I14" s="544"/>
      <c r="J14" s="544"/>
      <c r="K14" s="544"/>
      <c r="L14" s="545"/>
    </row>
    <row r="15" spans="2:12" ht="17.25" thickTop="1" thickBot="1" x14ac:dyDescent="0.25">
      <c r="B15" s="424" t="s">
        <v>26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528" t="s">
        <v>27</v>
      </c>
      <c r="D19" s="529"/>
      <c r="E19" s="529"/>
      <c r="F19" s="529"/>
      <c r="G19" s="529"/>
      <c r="H19" s="529"/>
      <c r="I19" s="529"/>
      <c r="J19" s="529"/>
      <c r="K19" s="529"/>
      <c r="L19" s="71">
        <v>351430</v>
      </c>
    </row>
    <row r="20" spans="2:12" ht="13.5" thickTop="1" x14ac:dyDescent="0.2">
      <c r="B20" s="530" t="s">
        <v>108</v>
      </c>
      <c r="C20" s="531"/>
      <c r="D20" s="531"/>
      <c r="E20" s="531"/>
      <c r="F20" s="531"/>
      <c r="G20" s="531"/>
      <c r="H20" s="531"/>
      <c r="I20" s="531"/>
      <c r="J20" s="531"/>
      <c r="K20" s="531"/>
      <c r="L20" s="532"/>
    </row>
    <row r="21" spans="2:12" x14ac:dyDescent="0.2">
      <c r="B21" s="533"/>
      <c r="C21" s="534"/>
      <c r="D21" s="534"/>
      <c r="E21" s="534"/>
      <c r="F21" s="534"/>
      <c r="G21" s="534"/>
      <c r="H21" s="534"/>
      <c r="I21" s="534"/>
      <c r="J21" s="534"/>
      <c r="K21" s="534"/>
      <c r="L21" s="535"/>
    </row>
    <row r="22" spans="2:12" ht="22.5" customHeight="1" thickBot="1" x14ac:dyDescent="0.25">
      <c r="B22" s="536"/>
      <c r="C22" s="537"/>
      <c r="D22" s="537"/>
      <c r="E22" s="537"/>
      <c r="F22" s="537"/>
      <c r="G22" s="537"/>
      <c r="H22" s="537"/>
      <c r="I22" s="537"/>
      <c r="J22" s="537"/>
      <c r="K22" s="537"/>
      <c r="L22" s="538"/>
    </row>
    <row r="23" spans="2:12" ht="17.25" thickTop="1" thickBot="1" x14ac:dyDescent="0.25">
      <c r="B23" s="424" t="s">
        <v>112</v>
      </c>
      <c r="C23" s="424"/>
      <c r="D23" s="424"/>
      <c r="E23" s="424"/>
      <c r="F23" s="424"/>
      <c r="G23" s="424"/>
      <c r="H23" s="424"/>
      <c r="I23" s="424"/>
      <c r="J23" s="424"/>
      <c r="K23" s="424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25">
        <v>0.3</v>
      </c>
      <c r="J25" s="426"/>
      <c r="K25" s="427"/>
      <c r="L25" s="53">
        <v>0</v>
      </c>
    </row>
    <row r="26" spans="2:12" ht="17.25" thickTop="1" thickBot="1" x14ac:dyDescent="0.25">
      <c r="B26" s="428" t="s">
        <v>35</v>
      </c>
      <c r="C26" s="429" t="s">
        <v>36</v>
      </c>
      <c r="D26" s="430"/>
      <c r="E26" s="431"/>
      <c r="F26" s="20" t="s">
        <v>37</v>
      </c>
      <c r="G26" s="47"/>
      <c r="H26" s="15"/>
      <c r="I26" s="46"/>
      <c r="J26" s="46"/>
      <c r="K26" s="3"/>
      <c r="L26" s="435"/>
    </row>
    <row r="27" spans="2:12" ht="17.25" thickTop="1" thickBot="1" x14ac:dyDescent="0.25">
      <c r="B27" s="428"/>
      <c r="C27" s="432"/>
      <c r="D27" s="433"/>
      <c r="E27" s="434"/>
      <c r="F27" s="20" t="s">
        <v>38</v>
      </c>
      <c r="G27" s="57"/>
      <c r="H27" s="15"/>
      <c r="I27" s="57" t="s">
        <v>39</v>
      </c>
      <c r="J27" s="58"/>
      <c r="K27" s="59"/>
      <c r="L27" s="435"/>
    </row>
    <row r="28" spans="2:12" ht="17.25" thickTop="1" thickBot="1" x14ac:dyDescent="0.25">
      <c r="B28" s="64" t="s">
        <v>40</v>
      </c>
      <c r="C28" s="447" t="s">
        <v>41</v>
      </c>
      <c r="D28" s="447"/>
      <c r="E28" s="447"/>
      <c r="F28" s="448"/>
      <c r="G28" s="447"/>
      <c r="H28" s="448"/>
      <c r="I28" s="447"/>
      <c r="J28" s="447"/>
      <c r="K28" s="449"/>
      <c r="L28" s="53">
        <v>0</v>
      </c>
    </row>
    <row r="29" spans="2:12" ht="17.25" thickTop="1" thickBot="1" x14ac:dyDescent="0.25">
      <c r="B29" s="64" t="s">
        <v>42</v>
      </c>
      <c r="C29" s="450" t="s">
        <v>43</v>
      </c>
      <c r="D29" s="450"/>
      <c r="E29" s="450"/>
      <c r="F29" s="450"/>
      <c r="G29" s="450"/>
      <c r="H29" s="450"/>
      <c r="I29" s="450"/>
      <c r="J29" s="450"/>
      <c r="K29" s="451"/>
      <c r="L29" s="53">
        <v>0</v>
      </c>
    </row>
    <row r="30" spans="2:12" ht="17.25" thickTop="1" thickBot="1" x14ac:dyDescent="0.25">
      <c r="B30" s="64" t="s">
        <v>45</v>
      </c>
      <c r="C30" s="450" t="s">
        <v>123</v>
      </c>
      <c r="D30" s="450"/>
      <c r="E30" s="450"/>
      <c r="F30" s="450"/>
      <c r="G30" s="450"/>
      <c r="H30" s="450"/>
      <c r="I30" s="450"/>
      <c r="J30" s="450"/>
      <c r="K30" s="451"/>
      <c r="L30" s="65">
        <v>0</v>
      </c>
    </row>
    <row r="31" spans="2:12" ht="14.25" thickTop="1" thickBot="1" x14ac:dyDescent="0.25">
      <c r="B31" s="452"/>
      <c r="C31" s="453"/>
      <c r="D31" s="453"/>
      <c r="E31" s="453"/>
      <c r="F31" s="453"/>
      <c r="G31" s="453"/>
      <c r="H31" s="453"/>
      <c r="I31" s="453"/>
      <c r="J31" s="453"/>
      <c r="K31" s="453"/>
      <c r="L31" s="454"/>
    </row>
    <row r="32" spans="2:12" ht="17.25" thickTop="1" thickBot="1" x14ac:dyDescent="0.25">
      <c r="B32" s="444" t="s">
        <v>111</v>
      </c>
      <c r="C32" s="455"/>
      <c r="D32" s="455"/>
      <c r="E32" s="455"/>
      <c r="F32" s="455"/>
      <c r="G32" s="455"/>
      <c r="H32" s="455"/>
      <c r="I32" s="455"/>
      <c r="J32" s="455"/>
      <c r="K32" s="456"/>
      <c r="L32" s="21">
        <f>SUM(L24:L30)</f>
        <v>2636.31</v>
      </c>
    </row>
    <row r="33" spans="2:12" ht="13.5" thickTop="1" x14ac:dyDescent="0.2">
      <c r="B33" s="470" t="s">
        <v>132</v>
      </c>
      <c r="C33" s="523"/>
      <c r="D33" s="523"/>
      <c r="E33" s="523"/>
      <c r="F33" s="523"/>
      <c r="G33" s="523"/>
      <c r="H33" s="523"/>
      <c r="I33" s="523"/>
      <c r="J33" s="523"/>
      <c r="K33" s="523"/>
      <c r="L33" s="524"/>
    </row>
    <row r="34" spans="2:12" ht="33.75" customHeight="1" thickBot="1" x14ac:dyDescent="0.25">
      <c r="B34" s="525"/>
      <c r="C34" s="526"/>
      <c r="D34" s="526"/>
      <c r="E34" s="526"/>
      <c r="F34" s="526"/>
      <c r="G34" s="526"/>
      <c r="H34" s="526"/>
      <c r="I34" s="526"/>
      <c r="J34" s="526"/>
      <c r="K34" s="526"/>
      <c r="L34" s="527"/>
    </row>
    <row r="35" spans="2:12" ht="17.25" thickTop="1" thickBot="1" x14ac:dyDescent="0.25">
      <c r="B35" s="444" t="s">
        <v>47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24"/>
    </row>
    <row r="36" spans="2:12" ht="20.25" thickTop="1" thickBot="1" x14ac:dyDescent="0.25">
      <c r="B36" s="444" t="s">
        <v>114</v>
      </c>
      <c r="C36" s="444"/>
      <c r="D36" s="444"/>
      <c r="E36" s="444"/>
      <c r="F36" s="444"/>
      <c r="G36" s="444"/>
      <c r="H36" s="444"/>
      <c r="I36" s="444"/>
      <c r="J36" s="444"/>
      <c r="K36" s="444"/>
      <c r="L36" s="424"/>
    </row>
    <row r="37" spans="2:12" ht="17.25" thickTop="1" thickBot="1" x14ac:dyDescent="0.25">
      <c r="B37" s="66" t="s">
        <v>30</v>
      </c>
      <c r="C37" s="445" t="s">
        <v>113</v>
      </c>
      <c r="D37" s="445"/>
      <c r="E37" s="445"/>
      <c r="F37" s="445"/>
      <c r="G37" s="445"/>
      <c r="H37" s="445"/>
      <c r="I37" s="445"/>
      <c r="J37" s="445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445" t="s">
        <v>140</v>
      </c>
      <c r="D38" s="445"/>
      <c r="E38" s="445"/>
      <c r="F38" s="445"/>
      <c r="G38" s="445"/>
      <c r="H38" s="445"/>
      <c r="I38" s="445"/>
      <c r="J38" s="445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446" t="s">
        <v>62</v>
      </c>
      <c r="D39" s="446"/>
      <c r="E39" s="446"/>
      <c r="F39" s="446"/>
      <c r="G39" s="446"/>
      <c r="H39" s="446"/>
      <c r="I39" s="446"/>
      <c r="J39" s="446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485" t="s">
        <v>124</v>
      </c>
      <c r="C40" s="486"/>
      <c r="D40" s="486"/>
      <c r="E40" s="486"/>
      <c r="F40" s="486"/>
      <c r="G40" s="486"/>
      <c r="H40" s="486"/>
      <c r="I40" s="486"/>
      <c r="J40" s="486"/>
      <c r="K40" s="486"/>
      <c r="L40" s="487"/>
    </row>
    <row r="41" spans="2:12" ht="66.75" customHeight="1" thickBot="1" x14ac:dyDescent="0.25">
      <c r="B41" s="491"/>
      <c r="C41" s="492"/>
      <c r="D41" s="492"/>
      <c r="E41" s="492"/>
      <c r="F41" s="492"/>
      <c r="G41" s="492"/>
      <c r="H41" s="492"/>
      <c r="I41" s="492"/>
      <c r="J41" s="492"/>
      <c r="K41" s="492"/>
      <c r="L41" s="493"/>
    </row>
    <row r="42" spans="2:12" ht="17.25" thickTop="1" thickBot="1" x14ac:dyDescent="0.25">
      <c r="B42" s="444" t="s">
        <v>125</v>
      </c>
      <c r="C42" s="444"/>
      <c r="D42" s="444"/>
      <c r="E42" s="444"/>
      <c r="F42" s="444"/>
      <c r="G42" s="444"/>
      <c r="H42" s="444"/>
      <c r="I42" s="444"/>
      <c r="J42" s="444"/>
      <c r="K42" s="444"/>
      <c r="L42" s="424"/>
    </row>
    <row r="43" spans="2:12" ht="17.25" thickTop="1" thickBot="1" x14ac:dyDescent="0.25">
      <c r="B43" s="64" t="s">
        <v>30</v>
      </c>
      <c r="C43" s="457" t="s">
        <v>48</v>
      </c>
      <c r="D43" s="457"/>
      <c r="E43" s="457"/>
      <c r="F43" s="457"/>
      <c r="G43" s="457"/>
      <c r="H43" s="457"/>
      <c r="I43" s="457"/>
      <c r="J43" s="457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457" t="s">
        <v>49</v>
      </c>
      <c r="D44" s="457"/>
      <c r="E44" s="457"/>
      <c r="F44" s="457"/>
      <c r="G44" s="457"/>
      <c r="H44" s="457"/>
      <c r="I44" s="457"/>
      <c r="J44" s="457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457" t="s">
        <v>50</v>
      </c>
      <c r="D45" s="457"/>
      <c r="E45" s="457"/>
      <c r="F45" s="457"/>
      <c r="G45" s="457"/>
      <c r="H45" s="457"/>
      <c r="I45" s="457"/>
      <c r="J45" s="457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457" t="s">
        <v>51</v>
      </c>
      <c r="D46" s="457"/>
      <c r="E46" s="457"/>
      <c r="F46" s="457"/>
      <c r="G46" s="457"/>
      <c r="H46" s="457"/>
      <c r="I46" s="457"/>
      <c r="J46" s="457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457" t="s">
        <v>52</v>
      </c>
      <c r="D47" s="457"/>
      <c r="E47" s="457"/>
      <c r="F47" s="457"/>
      <c r="G47" s="457"/>
      <c r="H47" s="457"/>
      <c r="I47" s="457"/>
      <c r="J47" s="457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457" t="s">
        <v>53</v>
      </c>
      <c r="D48" s="457"/>
      <c r="E48" s="457"/>
      <c r="F48" s="457"/>
      <c r="G48" s="457"/>
      <c r="H48" s="457"/>
      <c r="I48" s="457"/>
      <c r="J48" s="457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458" t="s">
        <v>11</v>
      </c>
      <c r="D49" s="458"/>
      <c r="E49" s="458"/>
      <c r="F49" s="458"/>
      <c r="G49" s="23">
        <v>0.03</v>
      </c>
      <c r="H49" s="24" t="s">
        <v>12</v>
      </c>
      <c r="I49" s="459">
        <v>1</v>
      </c>
      <c r="J49" s="459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460"/>
      <c r="I50" s="460"/>
      <c r="J50" s="461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424" t="s">
        <v>62</v>
      </c>
      <c r="C51" s="424" t="s">
        <v>55</v>
      </c>
      <c r="D51" s="424"/>
      <c r="E51" s="424"/>
      <c r="F51" s="424"/>
      <c r="G51" s="424"/>
      <c r="H51" s="424"/>
      <c r="I51" s="424"/>
      <c r="J51" s="424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514" t="s">
        <v>133</v>
      </c>
      <c r="C52" s="515"/>
      <c r="D52" s="515"/>
      <c r="E52" s="515"/>
      <c r="F52" s="515"/>
      <c r="G52" s="515"/>
      <c r="H52" s="515"/>
      <c r="I52" s="515"/>
      <c r="J52" s="515"/>
      <c r="K52" s="515"/>
      <c r="L52" s="516"/>
    </row>
    <row r="53" spans="2:12" x14ac:dyDescent="0.2">
      <c r="B53" s="517"/>
      <c r="C53" s="518"/>
      <c r="D53" s="518"/>
      <c r="E53" s="518"/>
      <c r="F53" s="518"/>
      <c r="G53" s="518"/>
      <c r="H53" s="518"/>
      <c r="I53" s="518"/>
      <c r="J53" s="518"/>
      <c r="K53" s="518"/>
      <c r="L53" s="519"/>
    </row>
    <row r="54" spans="2:12" ht="68.25" customHeight="1" thickBot="1" x14ac:dyDescent="0.25">
      <c r="B54" s="520"/>
      <c r="C54" s="521"/>
      <c r="D54" s="521"/>
      <c r="E54" s="521"/>
      <c r="F54" s="521"/>
      <c r="G54" s="521"/>
      <c r="H54" s="521"/>
      <c r="I54" s="521"/>
      <c r="J54" s="521"/>
      <c r="K54" s="521"/>
      <c r="L54" s="522"/>
    </row>
    <row r="55" spans="2:12" ht="17.25" thickTop="1" thickBot="1" x14ac:dyDescent="0.25">
      <c r="B55" s="444" t="s">
        <v>56</v>
      </c>
      <c r="C55" s="444"/>
      <c r="D55" s="444"/>
      <c r="E55" s="444"/>
      <c r="F55" s="444"/>
      <c r="G55" s="444"/>
      <c r="H55" s="444"/>
      <c r="I55" s="444"/>
      <c r="J55" s="444"/>
      <c r="K55" s="444"/>
      <c r="L55" s="424"/>
    </row>
    <row r="56" spans="2:12" ht="17.25" thickTop="1" thickBot="1" x14ac:dyDescent="0.25">
      <c r="B56" s="60" t="s">
        <v>30</v>
      </c>
      <c r="C56" s="462" t="s">
        <v>57</v>
      </c>
      <c r="D56" s="462"/>
      <c r="E56" s="462"/>
      <c r="F56" s="462"/>
      <c r="G56" s="462"/>
      <c r="H56" s="462"/>
      <c r="I56" s="462"/>
      <c r="J56" s="462"/>
      <c r="K56" s="462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462" t="s">
        <v>58</v>
      </c>
      <c r="D57" s="462"/>
      <c r="E57" s="462"/>
      <c r="F57" s="462"/>
      <c r="G57" s="462"/>
      <c r="H57" s="462"/>
      <c r="I57" s="462"/>
      <c r="J57" s="462"/>
      <c r="K57" s="462"/>
      <c r="L57" s="26">
        <f>22 * 22</f>
        <v>484</v>
      </c>
    </row>
    <row r="58" spans="2:12" ht="17.25" thickTop="1" thickBot="1" x14ac:dyDescent="0.25">
      <c r="B58" s="60" t="s">
        <v>35</v>
      </c>
      <c r="C58" s="462" t="s">
        <v>59</v>
      </c>
      <c r="D58" s="462"/>
      <c r="E58" s="462"/>
      <c r="F58" s="462"/>
      <c r="G58" s="462"/>
      <c r="H58" s="462"/>
      <c r="I58" s="462"/>
      <c r="J58" s="462"/>
      <c r="K58" s="462"/>
      <c r="L58" s="26">
        <v>0</v>
      </c>
    </row>
    <row r="59" spans="2:12" ht="17.25" thickTop="1" thickBot="1" x14ac:dyDescent="0.25">
      <c r="B59" s="60" t="s">
        <v>40</v>
      </c>
      <c r="C59" s="462" t="s">
        <v>121</v>
      </c>
      <c r="D59" s="462"/>
      <c r="E59" s="462"/>
      <c r="F59" s="462"/>
      <c r="G59" s="462"/>
      <c r="H59" s="462"/>
      <c r="I59" s="462"/>
      <c r="J59" s="462"/>
      <c r="K59" s="462"/>
      <c r="L59" s="26">
        <v>0</v>
      </c>
    </row>
    <row r="60" spans="2:12" ht="17.25" thickTop="1" thickBot="1" x14ac:dyDescent="0.25">
      <c r="B60" s="60" t="s">
        <v>42</v>
      </c>
      <c r="C60" s="462" t="s">
        <v>122</v>
      </c>
      <c r="D60" s="462"/>
      <c r="E60" s="462"/>
      <c r="F60" s="462"/>
      <c r="G60" s="462"/>
      <c r="H60" s="462"/>
      <c r="I60" s="462"/>
      <c r="J60" s="462"/>
      <c r="K60" s="462"/>
      <c r="L60" s="26">
        <v>0</v>
      </c>
    </row>
    <row r="61" spans="2:12" ht="17.25" thickTop="1" thickBot="1" x14ac:dyDescent="0.25">
      <c r="B61" s="60" t="s">
        <v>44</v>
      </c>
      <c r="C61" s="462" t="s">
        <v>60</v>
      </c>
      <c r="D61" s="462"/>
      <c r="E61" s="462"/>
      <c r="F61" s="462"/>
      <c r="G61" s="462"/>
      <c r="H61" s="462"/>
      <c r="I61" s="462"/>
      <c r="J61" s="462"/>
      <c r="K61" s="462"/>
      <c r="L61" s="26">
        <v>0</v>
      </c>
    </row>
    <row r="62" spans="2:12" ht="17.25" thickTop="1" thickBot="1" x14ac:dyDescent="0.25">
      <c r="B62" s="60" t="s">
        <v>45</v>
      </c>
      <c r="C62" s="462" t="s">
        <v>22</v>
      </c>
      <c r="D62" s="462"/>
      <c r="E62" s="462"/>
      <c r="F62" s="462"/>
      <c r="G62" s="462"/>
      <c r="H62" s="462"/>
      <c r="I62" s="462"/>
      <c r="J62" s="462"/>
      <c r="K62" s="462"/>
      <c r="L62" s="26">
        <v>0</v>
      </c>
    </row>
    <row r="63" spans="2:12" ht="17.25" thickTop="1" thickBot="1" x14ac:dyDescent="0.25">
      <c r="B63" s="60" t="s">
        <v>54</v>
      </c>
      <c r="C63" s="462" t="s">
        <v>46</v>
      </c>
      <c r="D63" s="462"/>
      <c r="E63" s="462"/>
      <c r="F63" s="462"/>
      <c r="G63" s="462"/>
      <c r="H63" s="462"/>
      <c r="I63" s="462"/>
      <c r="J63" s="462"/>
      <c r="K63" s="462"/>
      <c r="L63" s="26">
        <v>0</v>
      </c>
    </row>
    <row r="64" spans="2:12" ht="17.25" thickTop="1" thickBot="1" x14ac:dyDescent="0.25">
      <c r="B64" s="60" t="s">
        <v>61</v>
      </c>
      <c r="C64" s="462" t="s">
        <v>46</v>
      </c>
      <c r="D64" s="462"/>
      <c r="E64" s="462"/>
      <c r="F64" s="462"/>
      <c r="G64" s="462"/>
      <c r="H64" s="462"/>
      <c r="I64" s="462"/>
      <c r="J64" s="462"/>
      <c r="K64" s="462"/>
      <c r="L64" s="26">
        <v>0</v>
      </c>
    </row>
    <row r="65" spans="2:12" ht="17.25" thickTop="1" thickBot="1" x14ac:dyDescent="0.25">
      <c r="B65" s="60"/>
      <c r="C65" s="424" t="s">
        <v>62</v>
      </c>
      <c r="D65" s="424"/>
      <c r="E65" s="424"/>
      <c r="F65" s="424"/>
      <c r="G65" s="424"/>
      <c r="H65" s="424"/>
      <c r="I65" s="424"/>
      <c r="J65" s="424"/>
      <c r="K65" s="424"/>
      <c r="L65" s="21">
        <f>(L56+L57+L58+L59+L60+L61+L62+L63+L64)</f>
        <v>545.82140000000004</v>
      </c>
    </row>
    <row r="66" spans="2:12" ht="13.5" thickTop="1" x14ac:dyDescent="0.2">
      <c r="B66" s="470" t="s">
        <v>103</v>
      </c>
      <c r="C66" s="471"/>
      <c r="D66" s="471"/>
      <c r="E66" s="471"/>
      <c r="F66" s="471"/>
      <c r="G66" s="471"/>
      <c r="H66" s="471"/>
      <c r="I66" s="471"/>
      <c r="J66" s="471"/>
      <c r="K66" s="471"/>
      <c r="L66" s="472"/>
    </row>
    <row r="67" spans="2:12" ht="48.75" customHeight="1" thickBot="1" x14ac:dyDescent="0.25">
      <c r="B67" s="510"/>
      <c r="C67" s="511"/>
      <c r="D67" s="511"/>
      <c r="E67" s="511"/>
      <c r="F67" s="511"/>
      <c r="G67" s="511"/>
      <c r="H67" s="511"/>
      <c r="I67" s="511"/>
      <c r="J67" s="511"/>
      <c r="K67" s="511"/>
      <c r="L67" s="512"/>
    </row>
    <row r="68" spans="2:12" ht="17.25" thickTop="1" thickBot="1" x14ac:dyDescent="0.25">
      <c r="B68" s="424" t="s">
        <v>63</v>
      </c>
      <c r="C68" s="424"/>
      <c r="D68" s="424"/>
      <c r="E68" s="424"/>
      <c r="F68" s="424"/>
      <c r="G68" s="424"/>
      <c r="H68" s="424"/>
      <c r="I68" s="424"/>
      <c r="J68" s="424"/>
      <c r="K68" s="424"/>
      <c r="L68" s="424"/>
    </row>
    <row r="69" spans="2:12" ht="20.25" thickTop="1" thickBot="1" x14ac:dyDescent="0.25">
      <c r="B69" s="44" t="s">
        <v>64</v>
      </c>
      <c r="C69" s="462" t="s">
        <v>65</v>
      </c>
      <c r="D69" s="462"/>
      <c r="E69" s="462"/>
      <c r="F69" s="462"/>
      <c r="G69" s="462"/>
      <c r="H69" s="462"/>
      <c r="I69" s="462"/>
      <c r="J69" s="462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462" t="s">
        <v>67</v>
      </c>
      <c r="D70" s="462"/>
      <c r="E70" s="462"/>
      <c r="F70" s="462"/>
      <c r="G70" s="462"/>
      <c r="H70" s="462"/>
      <c r="I70" s="462"/>
      <c r="J70" s="462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462" t="s">
        <v>69</v>
      </c>
      <c r="D71" s="462"/>
      <c r="E71" s="462"/>
      <c r="F71" s="462"/>
      <c r="G71" s="462"/>
      <c r="H71" s="462"/>
      <c r="I71" s="462"/>
      <c r="J71" s="462"/>
      <c r="K71" s="462"/>
      <c r="L71" s="26">
        <f>L65</f>
        <v>545.82140000000004</v>
      </c>
    </row>
    <row r="72" spans="2:12" ht="17.25" thickTop="1" thickBot="1" x14ac:dyDescent="0.25">
      <c r="B72" s="60"/>
      <c r="C72" s="444" t="s">
        <v>62</v>
      </c>
      <c r="D72" s="455"/>
      <c r="E72" s="455"/>
      <c r="F72" s="455"/>
      <c r="G72" s="455"/>
      <c r="H72" s="455"/>
      <c r="I72" s="455"/>
      <c r="J72" s="456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513"/>
      <c r="C73" s="513"/>
      <c r="D73" s="513"/>
      <c r="E73" s="513"/>
      <c r="F73" s="513"/>
      <c r="G73" s="513"/>
      <c r="H73" s="513"/>
      <c r="I73" s="513"/>
      <c r="J73" s="513"/>
      <c r="K73" s="513"/>
      <c r="L73" s="513"/>
    </row>
    <row r="74" spans="2:12" ht="17.25" thickTop="1" thickBot="1" x14ac:dyDescent="0.25">
      <c r="B74" s="444" t="s">
        <v>70</v>
      </c>
      <c r="C74" s="455"/>
      <c r="D74" s="455"/>
      <c r="E74" s="455"/>
      <c r="F74" s="455"/>
      <c r="G74" s="455"/>
      <c r="H74" s="455"/>
      <c r="I74" s="455"/>
      <c r="J74" s="455"/>
      <c r="K74" s="455"/>
      <c r="L74" s="456"/>
    </row>
    <row r="75" spans="2:12" ht="17.25" thickTop="1" thickBot="1" x14ac:dyDescent="0.25">
      <c r="B75" s="60" t="s">
        <v>30</v>
      </c>
      <c r="C75" s="462" t="s">
        <v>71</v>
      </c>
      <c r="D75" s="462"/>
      <c r="E75" s="462"/>
      <c r="F75" s="462"/>
      <c r="G75" s="462"/>
      <c r="H75" s="462"/>
      <c r="I75" s="462"/>
      <c r="J75" s="462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462" t="s">
        <v>72</v>
      </c>
      <c r="D76" s="462"/>
      <c r="E76" s="462"/>
      <c r="F76" s="462"/>
      <c r="G76" s="462"/>
      <c r="H76" s="462"/>
      <c r="I76" s="462"/>
      <c r="J76" s="462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463" t="s">
        <v>99</v>
      </c>
      <c r="D77" s="463"/>
      <c r="E77" s="463"/>
      <c r="F77" s="463"/>
      <c r="G77" s="463"/>
      <c r="H77" s="463"/>
      <c r="I77" s="463"/>
      <c r="J77" s="463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462" t="s">
        <v>73</v>
      </c>
      <c r="D78" s="462"/>
      <c r="E78" s="462"/>
      <c r="F78" s="462"/>
      <c r="G78" s="462"/>
      <c r="H78" s="462"/>
      <c r="I78" s="462"/>
      <c r="J78" s="462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462" t="s">
        <v>126</v>
      </c>
      <c r="D79" s="462"/>
      <c r="E79" s="462"/>
      <c r="F79" s="462"/>
      <c r="G79" s="462"/>
      <c r="H79" s="462"/>
      <c r="I79" s="462"/>
      <c r="J79" s="462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463" t="s">
        <v>100</v>
      </c>
      <c r="D80" s="463"/>
      <c r="E80" s="463"/>
      <c r="F80" s="463"/>
      <c r="G80" s="463"/>
      <c r="H80" s="463"/>
      <c r="I80" s="463"/>
      <c r="J80" s="463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424" t="s">
        <v>62</v>
      </c>
      <c r="C81" s="424"/>
      <c r="D81" s="424"/>
      <c r="E81" s="424"/>
      <c r="F81" s="424"/>
      <c r="G81" s="424"/>
      <c r="H81" s="424"/>
      <c r="I81" s="424"/>
      <c r="J81" s="424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470" t="s">
        <v>104</v>
      </c>
      <c r="C82" s="471"/>
      <c r="D82" s="471"/>
      <c r="E82" s="471"/>
      <c r="F82" s="471"/>
      <c r="G82" s="471"/>
      <c r="H82" s="471"/>
      <c r="I82" s="471"/>
      <c r="J82" s="471"/>
      <c r="K82" s="471"/>
      <c r="L82" s="472"/>
    </row>
    <row r="83" spans="2:12" x14ac:dyDescent="0.2">
      <c r="B83" s="507"/>
      <c r="C83" s="508"/>
      <c r="D83" s="508"/>
      <c r="E83" s="508"/>
      <c r="F83" s="508"/>
      <c r="G83" s="508"/>
      <c r="H83" s="508"/>
      <c r="I83" s="508"/>
      <c r="J83" s="508"/>
      <c r="K83" s="508"/>
      <c r="L83" s="509"/>
    </row>
    <row r="84" spans="2:12" ht="54" customHeight="1" thickBot="1" x14ac:dyDescent="0.25">
      <c r="B84" s="510"/>
      <c r="C84" s="511"/>
      <c r="D84" s="511"/>
      <c r="E84" s="511"/>
      <c r="F84" s="511"/>
      <c r="G84" s="511"/>
      <c r="H84" s="511"/>
      <c r="I84" s="511"/>
      <c r="J84" s="511"/>
      <c r="K84" s="511"/>
      <c r="L84" s="512"/>
    </row>
    <row r="85" spans="2:12" ht="17.25" thickTop="1" thickBot="1" x14ac:dyDescent="0.25">
      <c r="B85" s="444" t="s">
        <v>74</v>
      </c>
      <c r="C85" s="455"/>
      <c r="D85" s="455"/>
      <c r="E85" s="455"/>
      <c r="F85" s="455"/>
      <c r="G85" s="455"/>
      <c r="H85" s="455"/>
      <c r="I85" s="455"/>
      <c r="J85" s="455"/>
      <c r="K85" s="455"/>
      <c r="L85" s="456"/>
    </row>
    <row r="86" spans="2:12" ht="17.25" thickTop="1" thickBot="1" x14ac:dyDescent="0.25">
      <c r="B86" s="424" t="s">
        <v>131</v>
      </c>
      <c r="C86" s="424"/>
      <c r="D86" s="424"/>
      <c r="E86" s="424"/>
      <c r="F86" s="424"/>
      <c r="G86" s="424"/>
      <c r="H86" s="424"/>
      <c r="I86" s="424"/>
      <c r="J86" s="424"/>
      <c r="K86" s="424"/>
      <c r="L86" s="424"/>
    </row>
    <row r="87" spans="2:12" ht="17.25" thickTop="1" thickBot="1" x14ac:dyDescent="0.25">
      <c r="B87" s="60" t="s">
        <v>30</v>
      </c>
      <c r="C87" s="462" t="s">
        <v>127</v>
      </c>
      <c r="D87" s="462"/>
      <c r="E87" s="462"/>
      <c r="F87" s="462"/>
      <c r="G87" s="462"/>
      <c r="H87" s="462"/>
      <c r="I87" s="462"/>
      <c r="J87" s="462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462" t="s">
        <v>128</v>
      </c>
      <c r="D88" s="462"/>
      <c r="E88" s="462"/>
      <c r="F88" s="462"/>
      <c r="G88" s="462"/>
      <c r="H88" s="462"/>
      <c r="I88" s="462"/>
      <c r="J88" s="462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462" t="s">
        <v>129</v>
      </c>
      <c r="D89" s="462"/>
      <c r="E89" s="462"/>
      <c r="F89" s="462"/>
      <c r="G89" s="462"/>
      <c r="H89" s="462"/>
      <c r="I89" s="462"/>
      <c r="J89" s="462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462" t="s">
        <v>75</v>
      </c>
      <c r="D90" s="462"/>
      <c r="E90" s="462"/>
      <c r="F90" s="462"/>
      <c r="G90" s="462"/>
      <c r="H90" s="462"/>
      <c r="I90" s="462"/>
      <c r="J90" s="462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462" t="s">
        <v>130</v>
      </c>
      <c r="D91" s="462"/>
      <c r="E91" s="462"/>
      <c r="F91" s="462"/>
      <c r="G91" s="462"/>
      <c r="H91" s="462"/>
      <c r="I91" s="462"/>
      <c r="J91" s="462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462" t="s">
        <v>139</v>
      </c>
      <c r="D92" s="462"/>
      <c r="E92" s="462"/>
      <c r="F92" s="462"/>
      <c r="G92" s="462"/>
      <c r="H92" s="462"/>
      <c r="I92" s="462"/>
      <c r="J92" s="462"/>
      <c r="K92" s="33">
        <v>0</v>
      </c>
      <c r="L92" s="65">
        <f t="shared" si="2"/>
        <v>0</v>
      </c>
    </row>
    <row r="93" spans="2:12" ht="17.25" thickTop="1" thickBot="1" x14ac:dyDescent="0.25">
      <c r="B93" s="473" t="s">
        <v>62</v>
      </c>
      <c r="C93" s="473"/>
      <c r="D93" s="473"/>
      <c r="E93" s="473"/>
      <c r="F93" s="473"/>
      <c r="G93" s="473"/>
      <c r="H93" s="473"/>
      <c r="I93" s="473"/>
      <c r="J93" s="473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470"/>
      <c r="C94" s="471"/>
      <c r="D94" s="471"/>
      <c r="E94" s="471"/>
      <c r="F94" s="471"/>
      <c r="G94" s="471"/>
      <c r="H94" s="471"/>
      <c r="I94" s="471"/>
      <c r="J94" s="471"/>
      <c r="K94" s="471"/>
      <c r="L94" s="472"/>
    </row>
    <row r="95" spans="2:12" ht="17.25" thickTop="1" thickBot="1" x14ac:dyDescent="0.25">
      <c r="B95" s="444" t="s">
        <v>134</v>
      </c>
      <c r="C95" s="455"/>
      <c r="D95" s="455"/>
      <c r="E95" s="455"/>
      <c r="F95" s="455"/>
      <c r="G95" s="455"/>
      <c r="H95" s="455"/>
      <c r="I95" s="455"/>
      <c r="J95" s="455"/>
      <c r="K95" s="455"/>
      <c r="L95" s="456"/>
    </row>
    <row r="96" spans="2:12" ht="17.25" thickTop="1" thickBot="1" x14ac:dyDescent="0.25">
      <c r="B96" s="60" t="s">
        <v>30</v>
      </c>
      <c r="C96" s="464" t="s">
        <v>135</v>
      </c>
      <c r="D96" s="465"/>
      <c r="E96" s="465"/>
      <c r="F96" s="465"/>
      <c r="G96" s="465"/>
      <c r="H96" s="465"/>
      <c r="I96" s="465"/>
      <c r="J96" s="465"/>
      <c r="K96" s="466"/>
      <c r="L96" s="65">
        <v>0</v>
      </c>
    </row>
    <row r="97" spans="2:12" ht="17.25" thickTop="1" thickBot="1" x14ac:dyDescent="0.25">
      <c r="B97" s="60"/>
      <c r="C97" s="467" t="s">
        <v>62</v>
      </c>
      <c r="D97" s="468"/>
      <c r="E97" s="468"/>
      <c r="F97" s="468"/>
      <c r="G97" s="468"/>
      <c r="H97" s="468"/>
      <c r="I97" s="468"/>
      <c r="J97" s="468"/>
      <c r="K97" s="469"/>
      <c r="L97" s="65">
        <f>L96</f>
        <v>0</v>
      </c>
    </row>
    <row r="98" spans="2:12" ht="17.25" thickTop="1" thickBot="1" x14ac:dyDescent="0.25">
      <c r="B98" s="470"/>
      <c r="C98" s="471"/>
      <c r="D98" s="471"/>
      <c r="E98" s="471"/>
      <c r="F98" s="471"/>
      <c r="G98" s="471"/>
      <c r="H98" s="471"/>
      <c r="I98" s="471"/>
      <c r="J98" s="471"/>
      <c r="K98" s="471"/>
      <c r="L98" s="472"/>
    </row>
    <row r="99" spans="2:12" ht="17.25" thickTop="1" thickBot="1" x14ac:dyDescent="0.25">
      <c r="B99" s="424" t="s">
        <v>136</v>
      </c>
      <c r="C99" s="424"/>
      <c r="D99" s="424"/>
      <c r="E99" s="424"/>
      <c r="F99" s="424"/>
      <c r="G99" s="424"/>
      <c r="H99" s="424"/>
      <c r="I99" s="424"/>
      <c r="J99" s="424"/>
      <c r="K99" s="424"/>
      <c r="L99" s="424"/>
    </row>
    <row r="100" spans="2:12" ht="17.25" thickTop="1" thickBot="1" x14ac:dyDescent="0.25">
      <c r="B100" s="60" t="s">
        <v>76</v>
      </c>
      <c r="C100" s="464" t="s">
        <v>137</v>
      </c>
      <c r="D100" s="465"/>
      <c r="E100" s="465"/>
      <c r="F100" s="465"/>
      <c r="G100" s="465"/>
      <c r="H100" s="465"/>
      <c r="I100" s="465"/>
      <c r="J100" s="465"/>
      <c r="K100" s="466"/>
      <c r="L100" s="65">
        <f>L93</f>
        <v>89.10727799999998</v>
      </c>
    </row>
    <row r="101" spans="2:12" ht="17.25" thickTop="1" thickBot="1" x14ac:dyDescent="0.25">
      <c r="B101" s="60" t="s">
        <v>77</v>
      </c>
      <c r="C101" s="464" t="s">
        <v>138</v>
      </c>
      <c r="D101" s="465"/>
      <c r="E101" s="465"/>
      <c r="F101" s="465"/>
      <c r="G101" s="465"/>
      <c r="H101" s="465"/>
      <c r="I101" s="465"/>
      <c r="J101" s="465"/>
      <c r="K101" s="466"/>
      <c r="L101" s="65">
        <f>L97</f>
        <v>0</v>
      </c>
    </row>
    <row r="102" spans="2:12" ht="17.25" thickTop="1" thickBot="1" x14ac:dyDescent="0.25">
      <c r="B102" s="60"/>
      <c r="C102" s="424" t="s">
        <v>62</v>
      </c>
      <c r="D102" s="424"/>
      <c r="E102" s="424"/>
      <c r="F102" s="424"/>
      <c r="G102" s="424"/>
      <c r="H102" s="424"/>
      <c r="I102" s="424"/>
      <c r="J102" s="424"/>
      <c r="K102" s="424"/>
      <c r="L102" s="28">
        <f>SUM(L100:L101)</f>
        <v>89.10727799999998</v>
      </c>
    </row>
    <row r="103" spans="2:12" ht="17.25" thickTop="1" thickBot="1" x14ac:dyDescent="0.25">
      <c r="B103" s="470"/>
      <c r="C103" s="471"/>
      <c r="D103" s="471"/>
      <c r="E103" s="471"/>
      <c r="F103" s="471"/>
      <c r="G103" s="471"/>
      <c r="H103" s="471"/>
      <c r="I103" s="471"/>
      <c r="J103" s="471"/>
      <c r="K103" s="471"/>
      <c r="L103" s="472"/>
    </row>
    <row r="104" spans="2:12" ht="17.25" thickTop="1" thickBot="1" x14ac:dyDescent="0.25">
      <c r="B104" s="444" t="s">
        <v>116</v>
      </c>
      <c r="C104" s="455"/>
      <c r="D104" s="455"/>
      <c r="E104" s="455"/>
      <c r="F104" s="455"/>
      <c r="G104" s="455"/>
      <c r="H104" s="455"/>
      <c r="I104" s="455"/>
      <c r="J104" s="455"/>
      <c r="K104" s="456"/>
      <c r="L104" s="60" t="s">
        <v>78</v>
      </c>
    </row>
    <row r="105" spans="2:12" ht="17.25" thickTop="1" thickBot="1" x14ac:dyDescent="0.25">
      <c r="B105" s="60" t="s">
        <v>30</v>
      </c>
      <c r="C105" s="462" t="s">
        <v>79</v>
      </c>
      <c r="D105" s="462"/>
      <c r="E105" s="462"/>
      <c r="F105" s="462"/>
      <c r="G105" s="462"/>
      <c r="H105" s="462"/>
      <c r="I105" s="462"/>
      <c r="J105" s="462"/>
      <c r="K105" s="462"/>
      <c r="L105" s="65">
        <v>0</v>
      </c>
    </row>
    <row r="106" spans="2:12" ht="17.25" thickTop="1" thickBot="1" x14ac:dyDescent="0.25">
      <c r="B106" s="60" t="s">
        <v>32</v>
      </c>
      <c r="C106" s="462" t="s">
        <v>109</v>
      </c>
      <c r="D106" s="462"/>
      <c r="E106" s="462"/>
      <c r="F106" s="474" t="s">
        <v>80</v>
      </c>
      <c r="G106" s="474"/>
      <c r="H106" s="474"/>
      <c r="I106" s="474"/>
      <c r="J106" s="474"/>
      <c r="K106" s="474"/>
      <c r="L106" s="65">
        <v>0</v>
      </c>
    </row>
    <row r="107" spans="2:12" ht="17.25" thickTop="1" thickBot="1" x14ac:dyDescent="0.25">
      <c r="B107" s="60" t="s">
        <v>35</v>
      </c>
      <c r="C107" s="462" t="s">
        <v>110</v>
      </c>
      <c r="D107" s="462"/>
      <c r="E107" s="462"/>
      <c r="F107" s="474" t="s">
        <v>80</v>
      </c>
      <c r="G107" s="474"/>
      <c r="H107" s="474"/>
      <c r="I107" s="474"/>
      <c r="J107" s="474"/>
      <c r="K107" s="474"/>
      <c r="L107" s="65">
        <v>0</v>
      </c>
    </row>
    <row r="108" spans="2:12" ht="17.25" thickTop="1" thickBot="1" x14ac:dyDescent="0.25">
      <c r="B108" s="424" t="s">
        <v>40</v>
      </c>
      <c r="C108" s="475" t="s">
        <v>46</v>
      </c>
      <c r="D108" s="475"/>
      <c r="E108" s="476" t="s">
        <v>81</v>
      </c>
      <c r="F108" s="476"/>
      <c r="G108" s="476"/>
      <c r="H108" s="476"/>
      <c r="I108" s="476"/>
      <c r="J108" s="476"/>
      <c r="K108" s="476"/>
      <c r="L108" s="65">
        <v>0</v>
      </c>
    </row>
    <row r="109" spans="2:12" ht="17.25" thickTop="1" thickBot="1" x14ac:dyDescent="0.25">
      <c r="B109" s="424"/>
      <c r="C109" s="475"/>
      <c r="D109" s="475"/>
      <c r="E109" s="476" t="s">
        <v>81</v>
      </c>
      <c r="F109" s="476"/>
      <c r="G109" s="476"/>
      <c r="H109" s="476"/>
      <c r="I109" s="476"/>
      <c r="J109" s="476"/>
      <c r="K109" s="476"/>
      <c r="L109" s="65">
        <v>0</v>
      </c>
    </row>
    <row r="110" spans="2:12" ht="17.25" thickTop="1" thickBot="1" x14ac:dyDescent="0.25">
      <c r="B110" s="444" t="s">
        <v>82</v>
      </c>
      <c r="C110" s="455"/>
      <c r="D110" s="455"/>
      <c r="E110" s="455"/>
      <c r="F110" s="455"/>
      <c r="G110" s="455"/>
      <c r="H110" s="455"/>
      <c r="I110" s="455"/>
      <c r="J110" s="455"/>
      <c r="K110" s="456"/>
      <c r="L110" s="28">
        <f>SUM(L105:L109)</f>
        <v>0</v>
      </c>
    </row>
    <row r="111" spans="2:12" ht="17.25" thickTop="1" thickBot="1" x14ac:dyDescent="0.25">
      <c r="B111" s="470" t="s">
        <v>105</v>
      </c>
      <c r="C111" s="471"/>
      <c r="D111" s="471"/>
      <c r="E111" s="471"/>
      <c r="F111" s="471"/>
      <c r="G111" s="471"/>
      <c r="H111" s="471"/>
      <c r="I111" s="471"/>
      <c r="J111" s="471"/>
      <c r="K111" s="471"/>
      <c r="L111" s="472"/>
    </row>
    <row r="112" spans="2:12" ht="17.25" thickTop="1" thickBot="1" x14ac:dyDescent="0.25">
      <c r="B112" s="444" t="s">
        <v>115</v>
      </c>
      <c r="C112" s="455"/>
      <c r="D112" s="455"/>
      <c r="E112" s="455"/>
      <c r="F112" s="455"/>
      <c r="G112" s="455"/>
      <c r="H112" s="455"/>
      <c r="I112" s="455"/>
      <c r="J112" s="455"/>
      <c r="K112" s="456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424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424"/>
      <c r="C116" s="15"/>
      <c r="D116" s="29" t="s">
        <v>17</v>
      </c>
      <c r="E116" s="29"/>
      <c r="F116" s="29"/>
      <c r="G116" s="477" t="s">
        <v>18</v>
      </c>
      <c r="H116" s="460"/>
      <c r="I116" s="461"/>
      <c r="J116" s="36">
        <v>6.4999999999999997E-3</v>
      </c>
      <c r="K116" s="478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424"/>
      <c r="C117" s="15"/>
      <c r="D117" s="29"/>
      <c r="E117" s="29"/>
      <c r="F117" s="29"/>
      <c r="G117" s="477" t="s">
        <v>19</v>
      </c>
      <c r="H117" s="460"/>
      <c r="I117" s="461"/>
      <c r="J117" s="36">
        <v>0.03</v>
      </c>
      <c r="K117" s="479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424"/>
      <c r="C118" s="15"/>
      <c r="D118" s="15"/>
      <c r="E118" s="15"/>
      <c r="F118" s="15"/>
      <c r="G118" s="481" t="s">
        <v>120</v>
      </c>
      <c r="H118" s="482"/>
      <c r="I118" s="483"/>
      <c r="J118" s="36">
        <v>0</v>
      </c>
      <c r="K118" s="479"/>
      <c r="L118" s="41">
        <f t="shared" si="3"/>
        <v>0</v>
      </c>
    </row>
    <row r="119" spans="2:12" ht="17.25" thickTop="1" thickBot="1" x14ac:dyDescent="0.25">
      <c r="B119" s="424"/>
      <c r="C119" s="29"/>
      <c r="D119" s="29" t="s">
        <v>20</v>
      </c>
      <c r="E119" s="29"/>
      <c r="F119" s="15"/>
      <c r="G119" s="477" t="s">
        <v>21</v>
      </c>
      <c r="H119" s="460"/>
      <c r="I119" s="461"/>
      <c r="J119" s="36">
        <v>0.05</v>
      </c>
      <c r="K119" s="480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485" t="s">
        <v>106</v>
      </c>
      <c r="C121" s="486"/>
      <c r="D121" s="486"/>
      <c r="E121" s="486"/>
      <c r="F121" s="486"/>
      <c r="G121" s="486"/>
      <c r="H121" s="486"/>
      <c r="I121" s="486"/>
      <c r="J121" s="486"/>
      <c r="K121" s="486"/>
      <c r="L121" s="487"/>
    </row>
    <row r="122" spans="2:12" x14ac:dyDescent="0.2">
      <c r="B122" s="488"/>
      <c r="C122" s="489"/>
      <c r="D122" s="489"/>
      <c r="E122" s="489"/>
      <c r="F122" s="489"/>
      <c r="G122" s="489"/>
      <c r="H122" s="489"/>
      <c r="I122" s="489"/>
      <c r="J122" s="489"/>
      <c r="K122" s="489"/>
      <c r="L122" s="490"/>
    </row>
    <row r="123" spans="2:12" x14ac:dyDescent="0.2">
      <c r="B123" s="488"/>
      <c r="C123" s="489"/>
      <c r="D123" s="489"/>
      <c r="E123" s="489"/>
      <c r="F123" s="489"/>
      <c r="G123" s="489"/>
      <c r="H123" s="489"/>
      <c r="I123" s="489"/>
      <c r="J123" s="489"/>
      <c r="K123" s="489"/>
      <c r="L123" s="490"/>
    </row>
    <row r="124" spans="2:12" x14ac:dyDescent="0.2">
      <c r="B124" s="488"/>
      <c r="C124" s="489"/>
      <c r="D124" s="489"/>
      <c r="E124" s="489"/>
      <c r="F124" s="489"/>
      <c r="G124" s="489"/>
      <c r="H124" s="489"/>
      <c r="I124" s="489"/>
      <c r="J124" s="489"/>
      <c r="K124" s="489"/>
      <c r="L124" s="490"/>
    </row>
    <row r="125" spans="2:12" x14ac:dyDescent="0.2">
      <c r="B125" s="488"/>
      <c r="C125" s="489"/>
      <c r="D125" s="489"/>
      <c r="E125" s="489"/>
      <c r="F125" s="489"/>
      <c r="G125" s="489"/>
      <c r="H125" s="489"/>
      <c r="I125" s="489"/>
      <c r="J125" s="489"/>
      <c r="K125" s="489"/>
      <c r="L125" s="490"/>
    </row>
    <row r="126" spans="2:12" ht="13.5" thickBot="1" x14ac:dyDescent="0.25">
      <c r="B126" s="491"/>
      <c r="C126" s="492"/>
      <c r="D126" s="492"/>
      <c r="E126" s="492"/>
      <c r="F126" s="492"/>
      <c r="G126" s="492"/>
      <c r="H126" s="492"/>
      <c r="I126" s="492"/>
      <c r="J126" s="492"/>
      <c r="K126" s="492"/>
      <c r="L126" s="493"/>
    </row>
    <row r="127" spans="2:12" ht="17.25" thickTop="1" thickBot="1" x14ac:dyDescent="0.25">
      <c r="B127" s="444" t="s">
        <v>83</v>
      </c>
      <c r="C127" s="455"/>
      <c r="D127" s="455"/>
      <c r="E127" s="455"/>
      <c r="F127" s="455"/>
      <c r="G127" s="455"/>
      <c r="H127" s="455"/>
      <c r="I127" s="455"/>
      <c r="J127" s="455"/>
      <c r="K127" s="455"/>
      <c r="L127" s="456"/>
    </row>
    <row r="128" spans="2:12" ht="17.25" thickTop="1" thickBot="1" x14ac:dyDescent="0.25">
      <c r="B128" s="494" t="s">
        <v>84</v>
      </c>
      <c r="C128" s="495"/>
      <c r="D128" s="495"/>
      <c r="E128" s="495"/>
      <c r="F128" s="495"/>
      <c r="G128" s="495"/>
      <c r="H128" s="495"/>
      <c r="I128" s="495"/>
      <c r="J128" s="495"/>
      <c r="K128" s="496"/>
      <c r="L128" s="60" t="s">
        <v>78</v>
      </c>
    </row>
    <row r="129" spans="2:12" ht="17.25" thickTop="1" thickBot="1" x14ac:dyDescent="0.25">
      <c r="B129" s="60" t="s">
        <v>30</v>
      </c>
      <c r="C129" s="484" t="s">
        <v>28</v>
      </c>
      <c r="D129" s="450"/>
      <c r="E129" s="450"/>
      <c r="F129" s="450"/>
      <c r="G129" s="450"/>
      <c r="H129" s="450"/>
      <c r="I129" s="450"/>
      <c r="J129" s="450"/>
      <c r="K129" s="451"/>
      <c r="L129" s="65">
        <f>L32</f>
        <v>2636.31</v>
      </c>
    </row>
    <row r="130" spans="2:12" ht="17.25" thickTop="1" thickBot="1" x14ac:dyDescent="0.25">
      <c r="B130" s="60" t="s">
        <v>32</v>
      </c>
      <c r="C130" s="497" t="s">
        <v>85</v>
      </c>
      <c r="D130" s="497"/>
      <c r="E130" s="497"/>
      <c r="F130" s="497"/>
      <c r="G130" s="497"/>
      <c r="H130" s="497"/>
      <c r="I130" s="497"/>
      <c r="J130" s="497"/>
      <c r="K130" s="497"/>
      <c r="L130" s="65">
        <f>L72</f>
        <v>2252.7857259439998</v>
      </c>
    </row>
    <row r="131" spans="2:12" ht="17.25" thickTop="1" thickBot="1" x14ac:dyDescent="0.25">
      <c r="B131" s="60" t="s">
        <v>35</v>
      </c>
      <c r="C131" s="484" t="s">
        <v>86</v>
      </c>
      <c r="D131" s="450"/>
      <c r="E131" s="450"/>
      <c r="F131" s="450"/>
      <c r="G131" s="450"/>
      <c r="H131" s="450"/>
      <c r="I131" s="450"/>
      <c r="J131" s="450"/>
      <c r="K131" s="451"/>
      <c r="L131" s="65">
        <f>L81</f>
        <v>213.73936051200002</v>
      </c>
    </row>
    <row r="132" spans="2:12" ht="17.25" thickTop="1" thickBot="1" x14ac:dyDescent="0.25">
      <c r="B132" s="60" t="s">
        <v>40</v>
      </c>
      <c r="C132" s="484" t="s">
        <v>87</v>
      </c>
      <c r="D132" s="450"/>
      <c r="E132" s="450"/>
      <c r="F132" s="450"/>
      <c r="G132" s="450"/>
      <c r="H132" s="450"/>
      <c r="I132" s="450"/>
      <c r="J132" s="450"/>
      <c r="K132" s="451"/>
      <c r="L132" s="65">
        <f>L102</f>
        <v>89.10727799999998</v>
      </c>
    </row>
    <row r="133" spans="2:12" ht="17.25" thickTop="1" thickBot="1" x14ac:dyDescent="0.25">
      <c r="B133" s="60" t="s">
        <v>42</v>
      </c>
      <c r="C133" s="484" t="s">
        <v>119</v>
      </c>
      <c r="D133" s="450"/>
      <c r="E133" s="450"/>
      <c r="F133" s="450"/>
      <c r="G133" s="450"/>
      <c r="H133" s="450"/>
      <c r="I133" s="450"/>
      <c r="J133" s="450"/>
      <c r="K133" s="451"/>
      <c r="L133" s="65">
        <f>L110</f>
        <v>0</v>
      </c>
    </row>
    <row r="134" spans="2:12" ht="17.25" thickTop="1" thickBot="1" x14ac:dyDescent="0.25">
      <c r="B134" s="444" t="s">
        <v>88</v>
      </c>
      <c r="C134" s="444"/>
      <c r="D134" s="444"/>
      <c r="E134" s="444"/>
      <c r="F134" s="444"/>
      <c r="G134" s="444"/>
      <c r="H134" s="444"/>
      <c r="I134" s="444"/>
      <c r="J134" s="444"/>
      <c r="K134" s="444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484" t="s">
        <v>118</v>
      </c>
      <c r="D135" s="450"/>
      <c r="E135" s="450"/>
      <c r="F135" s="450"/>
      <c r="G135" s="450"/>
      <c r="H135" s="450"/>
      <c r="I135" s="450"/>
      <c r="J135" s="450"/>
      <c r="K135" s="451"/>
      <c r="L135" s="65">
        <f>L120</f>
        <v>1372.582464166529</v>
      </c>
    </row>
    <row r="136" spans="2:12" ht="17.25" thickTop="1" thickBot="1" x14ac:dyDescent="0.25">
      <c r="B136" s="502" t="s">
        <v>90</v>
      </c>
      <c r="C136" s="503"/>
      <c r="D136" s="503"/>
      <c r="E136" s="503"/>
      <c r="F136" s="503"/>
      <c r="G136" s="503"/>
      <c r="H136" s="503"/>
      <c r="I136" s="503"/>
      <c r="J136" s="503"/>
      <c r="K136" s="504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24" t="s">
        <v>91</v>
      </c>
      <c r="C138" s="424"/>
      <c r="D138" s="424"/>
      <c r="E138" s="424"/>
      <c r="F138" s="424"/>
      <c r="G138" s="424"/>
      <c r="H138" s="424"/>
      <c r="I138" s="424"/>
      <c r="J138" s="424"/>
      <c r="K138" s="424"/>
      <c r="L138" s="424"/>
    </row>
    <row r="139" spans="2:12" ht="64.5" thickTop="1" thickBot="1" x14ac:dyDescent="0.25">
      <c r="B139" s="505" t="s">
        <v>92</v>
      </c>
      <c r="C139" s="505"/>
      <c r="D139" s="505"/>
      <c r="E139" s="506" t="s">
        <v>93</v>
      </c>
      <c r="F139" s="506"/>
      <c r="G139" s="506" t="s">
        <v>94</v>
      </c>
      <c r="H139" s="506"/>
      <c r="I139" s="506" t="s">
        <v>95</v>
      </c>
      <c r="J139" s="506"/>
      <c r="K139" s="68" t="s">
        <v>96</v>
      </c>
      <c r="L139" s="30" t="s">
        <v>97</v>
      </c>
    </row>
    <row r="140" spans="2:12" ht="17.25" thickTop="1" thickBot="1" x14ac:dyDescent="0.25">
      <c r="B140" s="498" t="s">
        <v>150</v>
      </c>
      <c r="C140" s="498"/>
      <c r="D140" s="498"/>
      <c r="E140" s="499">
        <f>L136</f>
        <v>6564.5248286225287</v>
      </c>
      <c r="F140" s="499"/>
      <c r="G140" s="500">
        <v>1</v>
      </c>
      <c r="H140" s="500"/>
      <c r="I140" s="499">
        <f>E140*G140</f>
        <v>6564.5248286225287</v>
      </c>
      <c r="J140" s="499"/>
      <c r="K140" s="69">
        <v>2</v>
      </c>
      <c r="L140" s="31">
        <f>(I140*K140)</f>
        <v>13129.049657245057</v>
      </c>
    </row>
    <row r="141" spans="2:12" ht="17.25" thickTop="1" thickBot="1" x14ac:dyDescent="0.25">
      <c r="B141" s="501" t="s">
        <v>98</v>
      </c>
      <c r="C141" s="501"/>
      <c r="D141" s="501"/>
      <c r="E141" s="501"/>
      <c r="F141" s="501"/>
      <c r="G141" s="501"/>
      <c r="H141" s="501"/>
      <c r="I141" s="501"/>
      <c r="J141" s="501"/>
      <c r="K141" s="501"/>
      <c r="L141" s="38">
        <f>L140*K140</f>
        <v>26258.099314490115</v>
      </c>
    </row>
    <row r="142" spans="2:12" ht="17.25" thickTop="1" thickBot="1" x14ac:dyDescent="0.25">
      <c r="B142" s="444" t="s">
        <v>107</v>
      </c>
      <c r="C142" s="455"/>
      <c r="D142" s="455"/>
      <c r="E142" s="455"/>
      <c r="F142" s="455"/>
      <c r="G142" s="455"/>
      <c r="H142" s="455"/>
      <c r="I142" s="455"/>
      <c r="J142" s="455"/>
      <c r="K142" s="455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ENGENHEIRO CIVIL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'COMPOSIÇÃO M.O. 23-01-20'!Area_de_impressao</vt:lpstr>
      <vt:lpstr>'ENGENHEIRO CIVIL'!Area_de_impressao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Usuário do Windows</cp:lastModifiedBy>
  <cp:revision>11</cp:revision>
  <cp:lastPrinted>2023-08-04T19:14:25Z</cp:lastPrinted>
  <dcterms:created xsi:type="dcterms:W3CDTF">2017-04-19T09:28:32Z</dcterms:created>
  <dcterms:modified xsi:type="dcterms:W3CDTF">2023-08-04T19:20:57Z</dcterms:modified>
  <dc:language>pt-BR</dc:language>
</cp:coreProperties>
</file>